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I:\i2.01\fr\qlo\editions\"/>
    </mc:Choice>
  </mc:AlternateContent>
  <bookViews>
    <workbookView xWindow="0" yWindow="0" windowWidth="25170" windowHeight="10080"/>
  </bookViews>
  <sheets>
    <sheet name="ELEMP" sheetId="3" r:id="rId1"/>
    <sheet name="Donnees" sheetId="2" r:id="rId2"/>
  </sheets>
  <definedNames>
    <definedName name="result">_xludf.evaluate(Donnees!$U$4)</definedName>
    <definedName name="xxx">_xludf.evaluate(Donnees!$U$4)</definedName>
  </definedNames>
  <calcPr calcId="152511"/>
  <pivotCaches>
    <pivotCache cacheId="8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" i="2" l="1"/>
  <c r="L1" i="3" s="1"/>
  <c r="D1" i="2"/>
  <c r="D2" i="2"/>
  <c r="B2" i="2" l="1"/>
  <c r="B2" i="3" s="1"/>
  <c r="B1" i="2"/>
  <c r="Q8" i="2"/>
  <c r="L8" i="2"/>
  <c r="I8" i="2"/>
  <c r="F8" i="2"/>
  <c r="C8" i="2"/>
  <c r="Q7" i="2"/>
  <c r="L7" i="2"/>
  <c r="I7" i="2"/>
  <c r="F7" i="2"/>
  <c r="C7" i="2"/>
  <c r="Q6" i="2"/>
  <c r="L6" i="2"/>
  <c r="I6" i="2"/>
  <c r="F6" i="2"/>
  <c r="C6" i="2"/>
  <c r="Q5" i="2"/>
  <c r="L5" i="2"/>
  <c r="I5" i="2"/>
  <c r="F5" i="2"/>
  <c r="C5" i="2"/>
  <c r="Q4" i="2"/>
  <c r="L4" i="2"/>
  <c r="I4" i="2"/>
  <c r="F4" i="2"/>
  <c r="C4" i="2"/>
</calcChain>
</file>

<file path=xl/sharedStrings.xml><?xml version="1.0" encoding="utf-8"?>
<sst xmlns="http://schemas.openxmlformats.org/spreadsheetml/2006/main" count="144" uniqueCount="86">
  <si>
    <t>Étiquettes de lignes</t>
  </si>
  <si>
    <t>Total général</t>
  </si>
  <si>
    <t>Totalisation 1</t>
  </si>
  <si>
    <t>Totalisation 3</t>
  </si>
  <si>
    <t>Job :</t>
  </si>
  <si>
    <t>Utilisateur :</t>
  </si>
  <si>
    <t>Date :</t>
  </si>
  <si>
    <t>Job</t>
  </si>
  <si>
    <t>Utilisateur</t>
  </si>
  <si>
    <t>Date</t>
  </si>
  <si>
    <t>Totalisation et libellé 1</t>
  </si>
  <si>
    <t>Totalisation et libellé 2</t>
  </si>
  <si>
    <t>Totalisation et libellé 3</t>
  </si>
  <si>
    <t>Totalisation 2</t>
  </si>
  <si>
    <t>Date de début</t>
  </si>
  <si>
    <t>Date de fin</t>
  </si>
  <si>
    <t>Numéro de contrat</t>
  </si>
  <si>
    <t>Libellé 1</t>
  </si>
  <si>
    <t>Libellé 2</t>
  </si>
  <si>
    <t>Libellé 3</t>
  </si>
  <si>
    <t>Totalisation 4</t>
  </si>
  <si>
    <t>Libellé 4</t>
  </si>
  <si>
    <t>Totalisation et libellé 4</t>
  </si>
  <si>
    <t>Date souscription</t>
  </si>
  <si>
    <t>Durée</t>
  </si>
  <si>
    <t>Taux</t>
  </si>
  <si>
    <t>Capital emprunté</t>
  </si>
  <si>
    <t>Capital fin exercice</t>
  </si>
  <si>
    <t>Intérêts fin exercice</t>
  </si>
  <si>
    <t>Capital remboursé en N</t>
  </si>
  <si>
    <t>Intérêts payés en N</t>
  </si>
  <si>
    <t>Capital empruntés</t>
  </si>
  <si>
    <t>Valeurs</t>
  </si>
  <si>
    <t>Somme de Capital emprunté</t>
  </si>
  <si>
    <t>Somme de Capital fin exercice</t>
  </si>
  <si>
    <t>Somme de Intérêts fin exercice</t>
  </si>
  <si>
    <t>Somme de Capital remboursé en N</t>
  </si>
  <si>
    <t>Somme de Intérêts payés en N</t>
  </si>
  <si>
    <t>Durée du contrat</t>
  </si>
  <si>
    <t>N° de contrat</t>
  </si>
  <si>
    <t>Capital remboursé</t>
  </si>
  <si>
    <t>Intérêts payés</t>
  </si>
  <si>
    <t>Exercice précédent</t>
  </si>
  <si>
    <t>Capital restant dû</t>
  </si>
  <si>
    <t>Intérêts restant dus</t>
  </si>
  <si>
    <t>Intitulé du type d'échéance</t>
  </si>
  <si>
    <t>Date début d'exercice</t>
  </si>
  <si>
    <t>Date fin d'exercice</t>
  </si>
  <si>
    <t>A 1 an</t>
  </si>
  <si>
    <t>Entre 1 et 5 ans</t>
  </si>
  <si>
    <t>Plus de 5 ans</t>
  </si>
  <si>
    <t>Somme de A 1 an</t>
  </si>
  <si>
    <t>Somme de Entre 1 et 5 ans</t>
  </si>
  <si>
    <t>Somme de Plus de 5 ans</t>
  </si>
  <si>
    <t>Date de souscription</t>
  </si>
  <si>
    <t>Exercice en cours</t>
  </si>
  <si>
    <t>IND</t>
  </si>
  <si>
    <t>Qualiac</t>
  </si>
  <si>
    <t>1501</t>
  </si>
  <si>
    <t>Papeterie DELPRATZ</t>
  </si>
  <si>
    <t>EMPRUNT-004</t>
  </si>
  <si>
    <t>15-03-2020</t>
  </si>
  <si>
    <t>Mois</t>
  </si>
  <si>
    <t>01-01-2021</t>
  </si>
  <si>
    <t>31-12-2021</t>
  </si>
  <si>
    <t>1009044</t>
  </si>
  <si>
    <t>CHC</t>
  </si>
  <si>
    <t>22-01-2021</t>
  </si>
  <si>
    <t>EMPRUNT-005</t>
  </si>
  <si>
    <t>31-07-2019</t>
  </si>
  <si>
    <t>GECAP</t>
  </si>
  <si>
    <t>GE Capital</t>
  </si>
  <si>
    <t>EMPRUNT-001</t>
  </si>
  <si>
    <t>EMPRUNT-002</t>
  </si>
  <si>
    <t>15-02-2021</t>
  </si>
  <si>
    <t>Trimestre</t>
  </si>
  <si>
    <t>EMPRUNT-003</t>
  </si>
  <si>
    <t>01-07-2021</t>
  </si>
  <si>
    <t>IND - Qualiac</t>
  </si>
  <si>
    <t>1501 - Papeterie DELPRATZ</t>
  </si>
  <si>
    <t>172  Mois</t>
  </si>
  <si>
    <t>224  Mois</t>
  </si>
  <si>
    <t>GECAP - GE Capital</t>
  </si>
  <si>
    <t>12  Mois</t>
  </si>
  <si>
    <t>12  Trimestre</t>
  </si>
  <si>
    <t>144  Mois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</si>
</sst>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35">
    <xf numFmtId="0" fontId="0" fillId="0" borderId="0" xfId="0"/>
    <xf numFmtId="0" fontId="0" fillId="0" borderId="0" xfId="0" applyNumberForma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 applyFont="1" applyBorder="1"/>
    <xf numFmtId="0" fontId="0" fillId="0" borderId="0" xfId="0" applyNumberFormat="1" applyFont="1" applyBorder="1" applyAlignment="1">
      <alignment vertical="center"/>
    </xf>
    <xf numFmtId="0" fontId="2" fillId="0" borderId="0" xfId="0" applyNumberFormat="1" applyFont="1" applyBorder="1" applyAlignment="1">
      <alignment vertical="top" wrapText="1"/>
    </xf>
    <xf numFmtId="0" fontId="2" fillId="0" borderId="0" xfId="0" applyNumberFormat="1" applyFont="1" applyFill="1" applyBorder="1" applyAlignment="1">
      <alignment vertical="top" wrapText="1"/>
    </xf>
    <xf numFmtId="0" fontId="0" fillId="0" borderId="0" xfId="0" applyFont="1" applyAlignment="1">
      <alignment horizontal="right" vertical="center"/>
    </xf>
    <xf numFmtId="0" fontId="0" fillId="0" borderId="0" xfId="0" applyAlignment="1"/>
    <xf numFmtId="2" fontId="0" fillId="0" borderId="0" xfId="0" applyNumberFormat="1"/>
    <xf numFmtId="0" fontId="0" fillId="0" borderId="0" xfId="0" applyAlignment="1">
      <alignment horizontal="left" indent="1"/>
    </xf>
    <xf numFmtId="0" fontId="0" fillId="0" borderId="2" xfId="0" applyBorder="1" applyAlignment="1"/>
    <xf numFmtId="14" fontId="0" fillId="0" borderId="0" xfId="0" applyNumberFormat="1"/>
    <xf numFmtId="0" fontId="1" fillId="0" borderId="0" xfId="0" applyFont="1" applyAlignment="1"/>
    <xf numFmtId="0" fontId="0" fillId="0" borderId="0" xfId="0" applyBorder="1" applyAlignment="1"/>
    <xf numFmtId="4" fontId="0" fillId="0" borderId="0" xfId="0" applyNumberFormat="1"/>
    <xf numFmtId="0" fontId="3" fillId="2" borderId="1" xfId="0" applyFont="1" applyFill="1" applyBorder="1" applyAlignment="1">
      <alignment horizontal="center" vertical="center" wrapText="1"/>
    </xf>
    <xf numFmtId="0" fontId="0" fillId="3" borderId="0" xfId="0" applyFill="1" applyAlignment="1">
      <alignment horizontal="left"/>
    </xf>
    <xf numFmtId="4" fontId="0" fillId="3" borderId="0" xfId="0" applyNumberFormat="1" applyFill="1"/>
    <xf numFmtId="3" fontId="0" fillId="0" borderId="0" xfId="0" applyNumberFormat="1"/>
    <xf numFmtId="0" fontId="3" fillId="2" borderId="1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5" fillId="2" borderId="9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1" fillId="0" borderId="0" xfId="0" applyFont="1" applyAlignment="1">
      <alignment horizontal="center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vertical="center" wrapText="1"/>
    </xf>
  </cellXfs>
  <cellStyles count="2">
    <cellStyle name="Normal" xfId="0" builtinId="0"/>
    <cellStyle name="Normal 2" xfId="1"/>
  </cellStyles>
  <dxfs count="37"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fill>
        <patternFill patternType="solid">
          <bgColor theme="0"/>
        </patternFill>
      </fill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fill>
        <patternFill patternType="solid">
          <bgColor theme="0"/>
        </patternFill>
      </fill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numFmt numFmtId="4" formatCode="#,##0.00"/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auto="1"/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gradientFill degree="90">
          <stop position="0">
            <color theme="0"/>
          </stop>
          <stop position="1">
            <color theme="0"/>
          </stop>
        </gradientFill>
      </fill>
      <border>
        <right style="medium">
          <color auto="1"/>
        </right>
        <vertical/>
        <horizontal/>
      </border>
    </dxf>
    <dxf>
      <font>
        <b/>
        <color theme="1"/>
      </font>
      <fill>
        <patternFill patternType="solid">
          <fgColor theme="4" tint="0.79989013336588644"/>
          <bgColor theme="0" tint="-0.14996795556505021"/>
        </patternFill>
      </fill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medium">
          <color theme="1"/>
        </horizontal>
      </border>
    </dxf>
    <dxf>
      <border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2" defaultPivotStyle="PivotStyleLight16">
    <tableStyle name="EBLA" table="0" count="11">
      <tableStyleElement type="wholeTable" dxfId="36"/>
      <tableStyleElement type="totalRow" dxfId="35"/>
      <tableStyleElement type="firstColumn" dxfId="34"/>
      <tableStyleElement type="firstRowStripe" dxfId="33"/>
      <tableStyleElement type="secondRowStripe" dxfId="32"/>
      <tableStyleElement type="firstSubtotalRow" dxfId="31"/>
      <tableStyleElement type="secondSubtotalRow" dxfId="30"/>
      <tableStyleElement type="thirdSubtotalRow" dxfId="29"/>
      <tableStyleElement type="firstRowSubheading" dxfId="28"/>
      <tableStyleElement type="secondRowSubheading" dxfId="27"/>
      <tableStyleElement type="thirdRowSubheading" dxfId="26"/>
    </tableStyle>
  </tableStyles>
  <colors>
    <mruColors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OnLoad="1" refreshedBy="denis bouges" refreshedDate="44218.590450694443" createdVersion="5" refreshedVersion="5" minRefreshableVersion="3" recordCount="6">
  <cacheSource type="worksheet">
    <worksheetSource ref="A3:Z999999" sheet="Donnees"/>
  </cacheSource>
  <cacheFields count="26">
    <cacheField name="Totalisation 1" numFmtId="0">
      <sharedItems containsBlank="1"/>
    </cacheField>
    <cacheField name="Libellé 1" numFmtId="0">
      <sharedItems containsBlank="1"/>
    </cacheField>
    <cacheField name="Totalisation et libellé 1" numFmtId="0">
      <sharedItems containsBlank="1" count="3">
        <s v="IND - Qualiac"/>
        <m/>
        <s v=" -  " u="1"/>
      </sharedItems>
    </cacheField>
    <cacheField name="Totalisation 2" numFmtId="0">
      <sharedItems containsBlank="1"/>
    </cacheField>
    <cacheField name="Libellé 2" numFmtId="0">
      <sharedItems containsBlank="1"/>
    </cacheField>
    <cacheField name="Totalisation et libellé 2" numFmtId="0">
      <sharedItems containsBlank="1" count="4">
        <s v="1501 - Papeterie DELPRATZ"/>
        <s v="GECAP - GE Capital"/>
        <m/>
        <s v=" - " u="1"/>
      </sharedItems>
    </cacheField>
    <cacheField name="Totalisation 3" numFmtId="0">
      <sharedItems containsNonDate="0" containsString="0" containsBlank="1"/>
    </cacheField>
    <cacheField name="Libellé 3" numFmtId="0">
      <sharedItems containsNonDate="0" containsString="0" containsBlank="1"/>
    </cacheField>
    <cacheField name="Totalisation et libellé 3" numFmtId="0">
      <sharedItems containsBlank="1"/>
    </cacheField>
    <cacheField name="Totalisation 4" numFmtId="0">
      <sharedItems containsNonDate="0" containsString="0" containsBlank="1"/>
    </cacheField>
    <cacheField name="Libellé 4" numFmtId="0">
      <sharedItems containsNonDate="0" containsString="0" containsBlank="1"/>
    </cacheField>
    <cacheField name="Totalisation et libellé 4" numFmtId="0">
      <sharedItems containsBlank="1"/>
    </cacheField>
    <cacheField name="N° de contrat" numFmtId="0">
      <sharedItems containsBlank="1" count="6">
        <s v="EMPRUNT-004"/>
        <s v="EMPRUNT-005"/>
        <s v="EMPRUNT-001"/>
        <s v="EMPRUNT-002"/>
        <s v="EMPRUNT-003"/>
        <m/>
      </sharedItems>
    </cacheField>
    <cacheField name="Date souscription" numFmtId="0">
      <sharedItems containsBlank="1" count="7">
        <s v="15-03-2020"/>
        <s v="31-07-2019"/>
        <s v="01-01-2021"/>
        <s v="15-02-2021"/>
        <s v="01-07-2021"/>
        <m/>
        <s v=" " u="1"/>
      </sharedItems>
    </cacheField>
    <cacheField name="Durée du contrat" numFmtId="0">
      <sharedItems containsString="0" containsBlank="1" containsNumber="1" containsInteger="1" minValue="12" maxValue="224"/>
    </cacheField>
    <cacheField name="Intitulé du type d'échéance" numFmtId="0">
      <sharedItems containsBlank="1"/>
    </cacheField>
    <cacheField name="Durée" numFmtId="0">
      <sharedItems containsBlank="1" count="7">
        <s v="172  Mois"/>
        <s v="224  Mois"/>
        <s v="12  Mois"/>
        <s v="12  Trimestre"/>
        <s v="144  Mois"/>
        <m/>
        <s v="0  " u="1"/>
      </sharedItems>
    </cacheField>
    <cacheField name="Taux" numFmtId="0">
      <sharedItems containsString="0" containsBlank="1" containsNumber="1" minValue="0" maxValue="6.25" count="7">
        <n v="3.14"/>
        <n v="4.55"/>
        <n v="5.47"/>
        <n v="6.25"/>
        <n v="2.21"/>
        <m/>
        <n v="0" u="1"/>
      </sharedItems>
    </cacheField>
    <cacheField name="Capital emprunté" numFmtId="0">
      <sharedItems containsString="0" containsBlank="1" containsNumber="1" containsInteger="1" minValue="12000" maxValue="112000"/>
    </cacheField>
    <cacheField name="Capital fin exercice" numFmtId="0">
      <sharedItems containsString="0" containsBlank="1" containsNumber="1" minValue="0" maxValue="106408.87"/>
    </cacheField>
    <cacheField name="Intérêts fin exercice" numFmtId="0">
      <sharedItems containsString="0" containsBlank="1" containsNumber="1" minValue="0" maxValue="47297.53"/>
    </cacheField>
    <cacheField name="Capital remboursé en N" numFmtId="0">
      <sharedItems containsString="0" containsBlank="1" containsNumber="1" minValue="2561.4299999999998" maxValue="12000"/>
    </cacheField>
    <cacheField name="Intérêts payés en N" numFmtId="0">
      <sharedItems containsString="0" containsBlank="1" containsNumber="1" minValue="358.38" maxValue="4750.8500000000004"/>
    </cacheField>
    <cacheField name="A 1 an" numFmtId="0">
      <sharedItems containsString="0" containsBlank="1" containsNumber="1" minValue="0" maxValue="8094.85"/>
    </cacheField>
    <cacheField name="Entre 1 et 5 ans" numFmtId="0">
      <sharedItems containsString="0" containsBlank="1" containsNumber="1" minValue="0" maxValue="26221.5"/>
    </cacheField>
    <cacheField name="Plus de 5 ans" numFmtId="0">
      <sharedItems containsString="0" containsBlank="1" containsNumber="1" minValue="0" maxValue="78359.8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">
  <r>
    <s v="IND"/>
    <s v="Qualiac"/>
    <x v="0"/>
    <s v="1501"/>
    <s v="Papeterie DELPRATZ"/>
    <x v="0"/>
    <m/>
    <m/>
    <s v=" - "/>
    <m/>
    <m/>
    <s v=" - "/>
    <x v="0"/>
    <x v="0"/>
    <n v="172"/>
    <s v="Mois"/>
    <x v="0"/>
    <x v="0"/>
    <n v="102000"/>
    <n v="97458.559999999998"/>
    <n v="22302.79"/>
    <n v="5870.33"/>
    <n v="2976.21"/>
    <n v="6057.36"/>
    <n v="26221.5"/>
    <n v="59309.34"/>
  </r>
  <r>
    <s v="IND"/>
    <s v="Qualiac"/>
    <x v="0"/>
    <s v="1501"/>
    <s v="Papeterie DELPRATZ"/>
    <x v="0"/>
    <m/>
    <m/>
    <s v=" - "/>
    <m/>
    <m/>
    <s v=" - "/>
    <x v="1"/>
    <x v="1"/>
    <n v="224"/>
    <s v="Mois"/>
    <x v="1"/>
    <x v="1"/>
    <n v="112000"/>
    <n v="106408.87"/>
    <n v="47297.53"/>
    <n v="4161.08"/>
    <n v="4750.8500000000004"/>
    <n v="4354.21"/>
    <n v="19533.78"/>
    <n v="78359.8"/>
  </r>
  <r>
    <s v="IND"/>
    <s v="Qualiac"/>
    <x v="0"/>
    <s v="GECAP"/>
    <s v="GE Capital"/>
    <x v="1"/>
    <m/>
    <m/>
    <s v=" - "/>
    <m/>
    <m/>
    <s v=" - "/>
    <x v="2"/>
    <x v="2"/>
    <n v="12"/>
    <s v="Mois"/>
    <x v="2"/>
    <x v="2"/>
    <n v="12000"/>
    <n v="0"/>
    <n v="0"/>
    <n v="12000"/>
    <n v="358.38"/>
    <n v="0"/>
    <n v="0"/>
    <n v="0"/>
  </r>
  <r>
    <s v="IND"/>
    <s v="Qualiac"/>
    <x v="0"/>
    <s v="GECAP"/>
    <s v="GE Capital"/>
    <x v="1"/>
    <m/>
    <m/>
    <s v=" - "/>
    <m/>
    <m/>
    <s v=" - "/>
    <x v="3"/>
    <x v="3"/>
    <n v="12"/>
    <s v="Trimestre"/>
    <x v="3"/>
    <x v="3"/>
    <n v="24500"/>
    <n v="0"/>
    <n v="0"/>
    <n v="6706.55"/>
    <n v="1209.99"/>
    <n v="8094.85"/>
    <n v="9698.59"/>
    <n v="0"/>
  </r>
  <r>
    <s v="IND"/>
    <s v="Qualiac"/>
    <x v="0"/>
    <s v="GECAP"/>
    <s v="GE Capital"/>
    <x v="1"/>
    <m/>
    <m/>
    <s v=" - "/>
    <m/>
    <m/>
    <s v=" - "/>
    <x v="4"/>
    <x v="4"/>
    <n v="144"/>
    <s v="Mois"/>
    <x v="4"/>
    <x v="4"/>
    <n v="70000"/>
    <n v="0"/>
    <n v="0"/>
    <n v="2561.4299999999998"/>
    <n v="761.73"/>
    <n v="5208.46"/>
    <n v="22022.95"/>
    <n v="40207.15"/>
  </r>
  <r>
    <m/>
    <m/>
    <x v="1"/>
    <m/>
    <m/>
    <x v="2"/>
    <m/>
    <m/>
    <m/>
    <m/>
    <m/>
    <m/>
    <x v="5"/>
    <x v="5"/>
    <m/>
    <m/>
    <x v="5"/>
    <x v="5"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eau croisé dynamique2" cacheId="8" applyNumberFormats="0" applyBorderFormats="0" applyFontFormats="0" applyPatternFormats="0" applyAlignmentFormats="0" applyWidthHeightFormats="1" dataCaption="Valeurs" updatedVersion="5" minRefreshableVersion="3" itemPrintTitles="1" createdVersion="5" indent="0" compact="0" compactData="0" gridDropZones="1" multipleFieldFilters="0">
  <location ref="B6:N16" firstHeaderRow="1" firstDataRow="2" firstDataCol="5"/>
  <pivotFields count="26">
    <pivotField compact="0" outline="0" showAll="0"/>
    <pivotField compact="0" outline="0" showAll="0"/>
    <pivotField axis="axisRow" showAll="0">
      <items count="4">
        <item m="1" x="2"/>
        <item x="1"/>
        <item x="0"/>
        <item t="default"/>
      </items>
    </pivotField>
    <pivotField compact="0" outline="0" showAll="0"/>
    <pivotField compact="0" outline="0" showAll="0"/>
    <pivotField axis="axisRow" compact="0" showAll="0">
      <items count="5">
        <item m="1" x="3"/>
        <item x="2"/>
        <item x="0"/>
        <item x="1"/>
        <item t="default"/>
      </items>
    </pivotField>
    <pivotField compact="0" outline="0" showAll="0"/>
    <pivotField compact="0" outline="0" showAl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axis="axisRow" compact="0" outline="0" showAll="0" defaultSubtotal="0">
      <items count="6">
        <item x="5"/>
        <item x="0"/>
        <item x="1"/>
        <item x="2"/>
        <item x="3"/>
        <item x="4"/>
      </items>
    </pivotField>
    <pivotField axis="axisRow" compact="0" outline="0" showAll="0" defaultSubtotal="0">
      <items count="7">
        <item m="1" x="6"/>
        <item x="5"/>
        <item x="0"/>
        <item x="1"/>
        <item x="2"/>
        <item x="3"/>
        <item x="4"/>
      </items>
    </pivotField>
    <pivotField compact="0" outline="0" showAll="0" defaultSubtotal="0"/>
    <pivotField compact="0" outline="0" showAll="0" defaultSubtotal="0"/>
    <pivotField axis="axisRow" compact="0" outline="0" showAll="0" defaultSubtotal="0">
      <items count="7">
        <item x="5"/>
        <item m="1" x="6"/>
        <item x="0"/>
        <item x="1"/>
        <item x="2"/>
        <item x="3"/>
        <item x="4"/>
      </items>
    </pivotField>
    <pivotField axis="axisRow" compact="0" outline="0" showAll="0" defaultSubtotal="0">
      <items count="7">
        <item x="5"/>
        <item m="1" x="6"/>
        <item x="0"/>
        <item x="1"/>
        <item x="2"/>
        <item x="3"/>
        <item x="4"/>
      </items>
    </pivotField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  <pivotField dataField="1" compact="0" outline="0" showAll="0" defaultSubtotal="0"/>
  </pivotFields>
  <rowFields count="6">
    <field x="2"/>
    <field x="5"/>
    <field x="12"/>
    <field x="13"/>
    <field x="16"/>
    <field x="17"/>
  </rowFields>
  <rowItems count="9">
    <i>
      <x v="2"/>
    </i>
    <i r="1">
      <x v="2"/>
    </i>
    <i r="2">
      <x v="1"/>
      <x v="2"/>
      <x v="2"/>
      <x v="2"/>
    </i>
    <i r="2">
      <x v="2"/>
      <x v="3"/>
      <x v="3"/>
      <x v="3"/>
    </i>
    <i r="1">
      <x v="3"/>
    </i>
    <i r="2">
      <x v="3"/>
      <x v="4"/>
      <x v="4"/>
      <x v="4"/>
    </i>
    <i r="2">
      <x v="4"/>
      <x v="5"/>
      <x v="5"/>
      <x v="5"/>
    </i>
    <i r="2">
      <x v="5"/>
      <x v="6"/>
      <x v="6"/>
      <x v="6"/>
    </i>
    <i t="grand">
      <x/>
    </i>
  </rowItems>
  <colFields count="1">
    <field x="-2"/>
  </colFields>
  <colItems count="8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</colItems>
  <dataFields count="8">
    <dataField name="Somme de Capital emprunté" fld="18" baseField="17" baseItem="1" numFmtId="4"/>
    <dataField name="Somme de Capital fin exercice" fld="19" baseField="2" baseItem="0" numFmtId="4"/>
    <dataField name="Somme de Intérêts fin exercice" fld="20" baseField="2" baseItem="0" numFmtId="4"/>
    <dataField name="Somme de Capital remboursé en N" fld="21" baseField="2" baseItem="0" numFmtId="4"/>
    <dataField name="Somme de Intérêts payés en N" fld="22" baseField="2" baseItem="0" numFmtId="4"/>
    <dataField name="Somme de A 1 an" fld="23" baseField="5" baseItem="0" numFmtId="4"/>
    <dataField name="Somme de Entre 1 et 5 ans" fld="24" baseField="5" baseItem="0" numFmtId="4"/>
    <dataField name="Somme de Plus de 5 ans" fld="25" baseField="5" baseItem="0" numFmtId="4"/>
  </dataFields>
  <formats count="13">
    <format dxfId="25">
      <pivotArea dataOnly="0" outline="0" fieldPosition="0">
        <references count="1">
          <reference field="13" count="1">
            <x v="1"/>
          </reference>
        </references>
      </pivotArea>
    </format>
    <format dxfId="24">
      <pivotArea dataOnly="0" labelOnly="1" fieldPosition="0">
        <references count="1">
          <reference field="13" count="0"/>
        </references>
      </pivotArea>
    </format>
    <format dxfId="23">
      <pivotArea dataOnly="0" outline="0" fieldPosition="0">
        <references count="1">
          <reference field="16" count="0"/>
        </references>
      </pivotArea>
    </format>
    <format dxfId="22">
      <pivotArea dataOnly="0" outline="0" fieldPosition="0">
        <references count="1">
          <reference field="17" count="0"/>
        </references>
      </pivotArea>
    </format>
    <format dxfId="21">
      <pivotArea outline="0" fieldPosition="0">
        <references count="1">
          <reference field="4294967294" count="1">
            <x v="0"/>
          </reference>
        </references>
      </pivotArea>
    </format>
    <format dxfId="20">
      <pivotArea outline="0" fieldPosition="0">
        <references count="1">
          <reference field="4294967294" count="1">
            <x v="1"/>
          </reference>
        </references>
      </pivotArea>
    </format>
    <format dxfId="19">
      <pivotArea outline="0" fieldPosition="0">
        <references count="1">
          <reference field="4294967294" count="1">
            <x v="2"/>
          </reference>
        </references>
      </pivotArea>
    </format>
    <format dxfId="18">
      <pivotArea outline="0" fieldPosition="0">
        <references count="1">
          <reference field="4294967294" count="1">
            <x v="3"/>
          </reference>
        </references>
      </pivotArea>
    </format>
    <format dxfId="17">
      <pivotArea outline="0" fieldPosition="0">
        <references count="1">
          <reference field="4294967294" count="1">
            <x v="4"/>
          </reference>
        </references>
      </pivotArea>
    </format>
    <format dxfId="16">
      <pivotArea dataOnly="0" labelOnly="1" fieldPosition="0">
        <references count="1">
          <reference field="12" count="0"/>
        </references>
      </pivotArea>
    </format>
    <format dxfId="15">
      <pivotArea outline="0" fieldPosition="0">
        <references count="1">
          <reference field="4294967294" count="1">
            <x v="5"/>
          </reference>
        </references>
      </pivotArea>
    </format>
    <format dxfId="14">
      <pivotArea outline="0" fieldPosition="0">
        <references count="1">
          <reference field="4294967294" count="1">
            <x v="6"/>
          </reference>
        </references>
      </pivotArea>
    </format>
    <format dxfId="13">
      <pivotArea outline="0" fieldPosition="0">
        <references count="1">
          <reference field="4294967294" count="1">
            <x v="7"/>
          </reference>
        </references>
      </pivotArea>
    </format>
  </formats>
  <pivotTableStyleInfo name="EBLA" showRowHeaders="1" showColHeaders="0" showRowStripes="0" showColStripes="0" showLastColumn="1"/>
  <filters count="1">
    <filter fld="2" type="captionNotEqual" evalOrder="-1" id="3" stringValue1="">
      <autoFilter ref="A1">
        <filterColumn colId="0">
          <customFilters>
            <customFilter operator="notEqual" val=" "/>
          </customFilters>
        </filterColumn>
      </autoFilter>
    </filter>
  </filters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W16"/>
  <sheetViews>
    <sheetView showGridLines="0" tabSelected="1" zoomScale="85" zoomScaleNormal="85" workbookViewId="0"/>
  </sheetViews>
  <sheetFormatPr baseColWidth="10" defaultColWidth="14.5703125" defaultRowHeight="15" x14ac:dyDescent="0.25"/>
  <cols>
    <col min="1" max="1" width="2.140625" customWidth="1"/>
    <col min="2" max="2" width="23" customWidth="1"/>
    <col min="3" max="3" width="26.85546875" customWidth="1"/>
    <col min="4" max="4" width="17.28515625" customWidth="1"/>
    <col min="5" max="5" width="15.85546875" customWidth="1"/>
    <col min="6" max="6" width="13.85546875" customWidth="1"/>
    <col min="7" max="7" width="21.5703125" customWidth="1"/>
    <col min="8" max="8" width="20.85546875" customWidth="1"/>
    <col min="9" max="9" width="20.5703125" customWidth="1"/>
    <col min="10" max="10" width="21" customWidth="1"/>
    <col min="11" max="11" width="18.42578125" customWidth="1"/>
    <col min="12" max="12" width="19.5703125" customWidth="1"/>
    <col min="13" max="13" width="18.7109375" customWidth="1"/>
    <col min="14" max="14" width="19.140625" customWidth="1"/>
    <col min="15" max="15" width="17.5703125" customWidth="1"/>
    <col min="16" max="16" width="19.140625" customWidth="1"/>
    <col min="17" max="17" width="19" customWidth="1"/>
    <col min="18" max="24" width="19.140625" customWidth="1"/>
  </cols>
  <sheetData>
    <row r="1" spans="2:23" x14ac:dyDescent="0.25">
      <c r="B1" s="9"/>
      <c r="C1" s="9"/>
      <c r="D1" s="9"/>
      <c r="E1" s="9"/>
      <c r="F1" s="8"/>
      <c r="L1" t="str">
        <f>CONCATENATE("Edité au : ",Donnees!F1)</f>
        <v>Edité au : 22-01-2021</v>
      </c>
      <c r="U1" s="9"/>
      <c r="V1" s="9"/>
      <c r="W1" s="9"/>
    </row>
    <row r="2" spans="2:23" x14ac:dyDescent="0.25">
      <c r="B2" s="26" t="str">
        <f>CONCATENATE("Edition des emprunts pour l'exercice du ",Donnees!B2," au ",Donnees!D2)</f>
        <v>Edition des emprunts pour l'exercice du 01-01-2021 au 31-12-2021</v>
      </c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14"/>
      <c r="P2" s="14"/>
      <c r="Q2" s="14"/>
      <c r="R2" s="14"/>
      <c r="S2" s="14"/>
      <c r="T2" s="14"/>
      <c r="U2" s="14"/>
      <c r="V2" s="14"/>
      <c r="W2" s="14"/>
    </row>
    <row r="3" spans="2:23" ht="15.75" thickBot="1" x14ac:dyDescent="0.3">
      <c r="B3" s="12"/>
      <c r="C3" s="12"/>
      <c r="D3" s="15"/>
      <c r="E3" s="12"/>
      <c r="F3" s="12"/>
    </row>
    <row r="4" spans="2:23" ht="21.75" customHeight="1" thickBot="1" x14ac:dyDescent="0.3">
      <c r="B4" s="31"/>
      <c r="C4" s="27" t="s">
        <v>16</v>
      </c>
      <c r="D4" s="29" t="s">
        <v>54</v>
      </c>
      <c r="E4" s="29" t="s">
        <v>24</v>
      </c>
      <c r="F4" s="29" t="s">
        <v>25</v>
      </c>
      <c r="G4" s="29" t="s">
        <v>31</v>
      </c>
      <c r="H4" s="33" t="s">
        <v>42</v>
      </c>
      <c r="I4" s="34"/>
      <c r="J4" s="33" t="s">
        <v>55</v>
      </c>
      <c r="K4" s="34"/>
      <c r="L4" s="23" t="s">
        <v>40</v>
      </c>
      <c r="M4" s="24"/>
      <c r="N4" s="25"/>
    </row>
    <row r="5" spans="2:23" ht="21.75" customHeight="1" thickBot="1" x14ac:dyDescent="0.3">
      <c r="B5" s="32"/>
      <c r="C5" s="28"/>
      <c r="D5" s="30"/>
      <c r="E5" s="30"/>
      <c r="F5" s="30"/>
      <c r="G5" s="30"/>
      <c r="H5" s="17" t="s">
        <v>43</v>
      </c>
      <c r="I5" s="17" t="s">
        <v>44</v>
      </c>
      <c r="J5" s="21" t="s">
        <v>40</v>
      </c>
      <c r="K5" s="21" t="s">
        <v>41</v>
      </c>
      <c r="L5" s="22" t="s">
        <v>48</v>
      </c>
      <c r="M5" s="22" t="s">
        <v>49</v>
      </c>
      <c r="N5" s="22" t="s">
        <v>50</v>
      </c>
    </row>
    <row r="6" spans="2:23" ht="15" hidden="1" customHeight="1" x14ac:dyDescent="0.25">
      <c r="G6" s="2" t="s">
        <v>32</v>
      </c>
    </row>
    <row r="7" spans="2:23" ht="15" hidden="1" customHeight="1" x14ac:dyDescent="0.25">
      <c r="B7" s="2" t="s">
        <v>0</v>
      </c>
      <c r="C7" s="2" t="s">
        <v>39</v>
      </c>
      <c r="D7" s="2" t="s">
        <v>23</v>
      </c>
      <c r="E7" s="2" t="s">
        <v>24</v>
      </c>
      <c r="F7" s="2" t="s">
        <v>25</v>
      </c>
      <c r="G7" t="s">
        <v>33</v>
      </c>
      <c r="H7" t="s">
        <v>34</v>
      </c>
      <c r="I7" t="s">
        <v>35</v>
      </c>
      <c r="J7" t="s">
        <v>36</v>
      </c>
      <c r="K7" t="s">
        <v>37</v>
      </c>
      <c r="L7" t="s">
        <v>51</v>
      </c>
      <c r="M7" t="s">
        <v>52</v>
      </c>
      <c r="N7" t="s">
        <v>53</v>
      </c>
    </row>
    <row r="8" spans="2:23" x14ac:dyDescent="0.25">
      <c r="B8" s="3" t="s">
        <v>78</v>
      </c>
      <c r="G8" s="16">
        <v>320500</v>
      </c>
      <c r="H8" s="16">
        <v>203867.43</v>
      </c>
      <c r="I8" s="16">
        <v>69600.320000000007</v>
      </c>
      <c r="J8" s="16">
        <v>31299.39</v>
      </c>
      <c r="K8" s="16">
        <v>10057.16</v>
      </c>
      <c r="L8" s="16">
        <v>23714.879999999997</v>
      </c>
      <c r="M8" s="16">
        <v>77476.819999999992</v>
      </c>
      <c r="N8" s="16">
        <v>177876.29</v>
      </c>
    </row>
    <row r="9" spans="2:23" x14ac:dyDescent="0.25">
      <c r="B9" s="11" t="s">
        <v>79</v>
      </c>
      <c r="G9" s="16">
        <v>214000</v>
      </c>
      <c r="H9" s="16">
        <v>203867.43</v>
      </c>
      <c r="I9" s="16">
        <v>69600.320000000007</v>
      </c>
      <c r="J9" s="16">
        <v>10031.41</v>
      </c>
      <c r="K9" s="16">
        <v>7727.06</v>
      </c>
      <c r="L9" s="16">
        <v>10411.57</v>
      </c>
      <c r="M9" s="16">
        <v>45755.28</v>
      </c>
      <c r="N9" s="16">
        <v>137669.14000000001</v>
      </c>
    </row>
    <row r="10" spans="2:23" x14ac:dyDescent="0.25">
      <c r="C10" s="18" t="s">
        <v>60</v>
      </c>
      <c r="D10" s="18" t="s">
        <v>61</v>
      </c>
      <c r="E10" s="18" t="s">
        <v>80</v>
      </c>
      <c r="F10" s="18">
        <v>3.14</v>
      </c>
      <c r="G10" s="19">
        <v>102000</v>
      </c>
      <c r="H10" s="19">
        <v>97458.559999999998</v>
      </c>
      <c r="I10" s="19">
        <v>22302.79</v>
      </c>
      <c r="J10" s="19">
        <v>5870.33</v>
      </c>
      <c r="K10" s="19">
        <v>2976.21</v>
      </c>
      <c r="L10" s="19">
        <v>6057.36</v>
      </c>
      <c r="M10" s="19">
        <v>26221.5</v>
      </c>
      <c r="N10" s="19">
        <v>59309.34</v>
      </c>
    </row>
    <row r="11" spans="2:23" x14ac:dyDescent="0.25">
      <c r="C11" s="18" t="s">
        <v>68</v>
      </c>
      <c r="D11" s="18" t="s">
        <v>69</v>
      </c>
      <c r="E11" s="18" t="s">
        <v>81</v>
      </c>
      <c r="F11" s="18">
        <v>4.55</v>
      </c>
      <c r="G11" s="19">
        <v>112000</v>
      </c>
      <c r="H11" s="19">
        <v>106408.87</v>
      </c>
      <c r="I11" s="19">
        <v>47297.53</v>
      </c>
      <c r="J11" s="19">
        <v>4161.08</v>
      </c>
      <c r="K11" s="19">
        <v>4750.8500000000004</v>
      </c>
      <c r="L11" s="19">
        <v>4354.21</v>
      </c>
      <c r="M11" s="19">
        <v>19533.78</v>
      </c>
      <c r="N11" s="19">
        <v>78359.8</v>
      </c>
    </row>
    <row r="12" spans="2:23" x14ac:dyDescent="0.25">
      <c r="B12" s="11" t="s">
        <v>82</v>
      </c>
      <c r="G12" s="16">
        <v>106500</v>
      </c>
      <c r="H12" s="16">
        <v>0</v>
      </c>
      <c r="I12" s="16">
        <v>0</v>
      </c>
      <c r="J12" s="16">
        <v>21267.98</v>
      </c>
      <c r="K12" s="16">
        <v>2330.1</v>
      </c>
      <c r="L12" s="16">
        <v>13303.310000000001</v>
      </c>
      <c r="M12" s="16">
        <v>31721.54</v>
      </c>
      <c r="N12" s="16">
        <v>40207.15</v>
      </c>
    </row>
    <row r="13" spans="2:23" x14ac:dyDescent="0.25">
      <c r="C13" s="18" t="s">
        <v>72</v>
      </c>
      <c r="D13" s="18" t="s">
        <v>63</v>
      </c>
      <c r="E13" s="18" t="s">
        <v>83</v>
      </c>
      <c r="F13" s="18">
        <v>5.47</v>
      </c>
      <c r="G13" s="19">
        <v>12000</v>
      </c>
      <c r="H13" s="19">
        <v>0</v>
      </c>
      <c r="I13" s="19">
        <v>0</v>
      </c>
      <c r="J13" s="19">
        <v>12000</v>
      </c>
      <c r="K13" s="19">
        <v>358.38</v>
      </c>
      <c r="L13" s="19">
        <v>0</v>
      </c>
      <c r="M13" s="19">
        <v>0</v>
      </c>
      <c r="N13" s="19">
        <v>0</v>
      </c>
    </row>
    <row r="14" spans="2:23" x14ac:dyDescent="0.25">
      <c r="C14" s="18" t="s">
        <v>73</v>
      </c>
      <c r="D14" s="18" t="s">
        <v>74</v>
      </c>
      <c r="E14" s="18" t="s">
        <v>84</v>
      </c>
      <c r="F14" s="18">
        <v>6.25</v>
      </c>
      <c r="G14" s="19">
        <v>24500</v>
      </c>
      <c r="H14" s="19">
        <v>0</v>
      </c>
      <c r="I14" s="19">
        <v>0</v>
      </c>
      <c r="J14" s="19">
        <v>6706.55</v>
      </c>
      <c r="K14" s="19">
        <v>1209.99</v>
      </c>
      <c r="L14" s="19">
        <v>8094.85</v>
      </c>
      <c r="M14" s="19">
        <v>9698.59</v>
      </c>
      <c r="N14" s="19">
        <v>0</v>
      </c>
    </row>
    <row r="15" spans="2:23" x14ac:dyDescent="0.25">
      <c r="C15" s="18" t="s">
        <v>76</v>
      </c>
      <c r="D15" s="18" t="s">
        <v>77</v>
      </c>
      <c r="E15" s="18" t="s">
        <v>85</v>
      </c>
      <c r="F15" s="18">
        <v>2.21</v>
      </c>
      <c r="G15" s="19">
        <v>70000</v>
      </c>
      <c r="H15" s="19">
        <v>0</v>
      </c>
      <c r="I15" s="19">
        <v>0</v>
      </c>
      <c r="J15" s="19">
        <v>2561.4299999999998</v>
      </c>
      <c r="K15" s="19">
        <v>761.73</v>
      </c>
      <c r="L15" s="19">
        <v>5208.46</v>
      </c>
      <c r="M15" s="19">
        <v>22022.95</v>
      </c>
      <c r="N15" s="19">
        <v>40207.15</v>
      </c>
    </row>
    <row r="16" spans="2:23" x14ac:dyDescent="0.25">
      <c r="B16" s="3" t="s">
        <v>1</v>
      </c>
      <c r="G16" s="16">
        <v>320500</v>
      </c>
      <c r="H16" s="16">
        <v>203867.43</v>
      </c>
      <c r="I16" s="16">
        <v>69600.320000000007</v>
      </c>
      <c r="J16" s="16">
        <v>31299.39</v>
      </c>
      <c r="K16" s="16">
        <v>10057.16</v>
      </c>
      <c r="L16" s="16">
        <v>23714.879999999997</v>
      </c>
      <c r="M16" s="16">
        <v>77476.819999999992</v>
      </c>
      <c r="N16" s="16">
        <v>177876.29</v>
      </c>
    </row>
  </sheetData>
  <mergeCells count="10">
    <mergeCell ref="L4:N4"/>
    <mergeCell ref="B2:N2"/>
    <mergeCell ref="C4:C5"/>
    <mergeCell ref="F4:F5"/>
    <mergeCell ref="G4:G5"/>
    <mergeCell ref="B4:B5"/>
    <mergeCell ref="D4:D5"/>
    <mergeCell ref="E4:E5"/>
    <mergeCell ref="H4:I4"/>
    <mergeCell ref="J4:K4"/>
  </mergeCells>
  <pageMargins left="0.25" right="0.25" top="0.75" bottom="0.75" header="0.3" footer="0.3"/>
  <pageSetup paperSize="9" scale="31" fitToHeight="0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8"/>
  <sheetViews>
    <sheetView topLeftCell="V3" workbookViewId="0">
      <selection activeCell="Z4" sqref="Z4"/>
    </sheetView>
  </sheetViews>
  <sheetFormatPr baseColWidth="10" defaultColWidth="24.42578125" defaultRowHeight="15" x14ac:dyDescent="0.25"/>
  <cols>
    <col min="1" max="15" width="24.42578125" style="1"/>
    <col min="16" max="16" width="25.42578125" style="1" bestFit="1" customWidth="1"/>
    <col min="17" max="20" width="24.42578125" style="1"/>
    <col min="21" max="21" width="33.5703125" style="1" customWidth="1"/>
    <col min="22" max="26" width="24.42578125" style="1"/>
    <col min="27" max="27" width="20.42578125" style="1" bestFit="1" customWidth="1"/>
    <col min="28" max="28" width="17.5703125" style="1" bestFit="1" customWidth="1"/>
    <col min="29" max="30" width="14.85546875" style="1" customWidth="1"/>
    <col min="31" max="31" width="14.7109375" style="1" customWidth="1"/>
    <col min="32" max="32" width="14.5703125" style="1" customWidth="1"/>
    <col min="33" max="33" width="15.42578125" style="1" customWidth="1"/>
    <col min="34" max="35" width="24.42578125" style="1"/>
    <col min="36" max="36" width="11.140625" style="1" customWidth="1"/>
    <col min="37" max="37" width="11.85546875" style="1" customWidth="1"/>
    <col min="38" max="38" width="24.42578125" style="1"/>
    <col min="39" max="39" width="27.7109375" style="1" bestFit="1" customWidth="1"/>
    <col min="40" max="40" width="31" style="1" bestFit="1" customWidth="1"/>
    <col min="41" max="41" width="25" style="1" bestFit="1" customWidth="1"/>
    <col min="42" max="42" width="37.7109375" style="1" bestFit="1" customWidth="1"/>
    <col min="43" max="43" width="34.85546875" style="1" bestFit="1" customWidth="1"/>
    <col min="44" max="44" width="29" style="1" bestFit="1" customWidth="1"/>
    <col min="45" max="45" width="25.5703125" style="1" bestFit="1" customWidth="1"/>
    <col min="46" max="46" width="24.42578125" style="1"/>
    <col min="47" max="47" width="12.5703125" style="1" bestFit="1" customWidth="1"/>
    <col min="48" max="48" width="13.28515625" style="1" customWidth="1"/>
    <col min="49" max="49" width="15" style="1" customWidth="1"/>
    <col min="50" max="50" width="13.28515625" style="1" customWidth="1"/>
    <col min="51" max="16384" width="24.42578125" style="1"/>
  </cols>
  <sheetData>
    <row r="1" spans="1:46" x14ac:dyDescent="0.25">
      <c r="A1" s="1" t="s">
        <v>4</v>
      </c>
      <c r="B1" s="10" t="str">
        <f>AC4</f>
        <v>1009044</v>
      </c>
      <c r="C1" s="1" t="s">
        <v>5</v>
      </c>
      <c r="D1" s="10" t="str">
        <f>AD4</f>
        <v>CHC</v>
      </c>
      <c r="E1" s="1" t="s">
        <v>6</v>
      </c>
      <c r="F1" s="13" t="str">
        <f>AE4</f>
        <v>22-01-2021</v>
      </c>
    </row>
    <row r="2" spans="1:46" x14ac:dyDescent="0.25">
      <c r="A2" s="1" t="s">
        <v>14</v>
      </c>
      <c r="B2" s="13" t="str">
        <f>AA4</f>
        <v>01-01-2021</v>
      </c>
      <c r="C2" s="1" t="s">
        <v>15</v>
      </c>
      <c r="D2" s="13" t="str">
        <f>AB4</f>
        <v>31-12-2021</v>
      </c>
    </row>
    <row r="3" spans="1:46" s="4" customFormat="1" ht="15" customHeight="1" x14ac:dyDescent="0.25">
      <c r="A3" s="6" t="s">
        <v>2</v>
      </c>
      <c r="B3" s="6" t="s">
        <v>17</v>
      </c>
      <c r="C3" s="6" t="s">
        <v>10</v>
      </c>
      <c r="D3" s="6" t="s">
        <v>13</v>
      </c>
      <c r="E3" s="6" t="s">
        <v>18</v>
      </c>
      <c r="F3" s="6" t="s">
        <v>11</v>
      </c>
      <c r="G3" s="6" t="s">
        <v>3</v>
      </c>
      <c r="H3" s="6" t="s">
        <v>19</v>
      </c>
      <c r="I3" s="6" t="s">
        <v>12</v>
      </c>
      <c r="J3" s="6" t="s">
        <v>20</v>
      </c>
      <c r="K3" s="6" t="s">
        <v>21</v>
      </c>
      <c r="L3" s="6" t="s">
        <v>22</v>
      </c>
      <c r="M3" s="6" t="s">
        <v>39</v>
      </c>
      <c r="N3" s="6" t="s">
        <v>23</v>
      </c>
      <c r="O3" s="6" t="s">
        <v>38</v>
      </c>
      <c r="P3" s="6" t="s">
        <v>45</v>
      </c>
      <c r="Q3" s="6" t="s">
        <v>24</v>
      </c>
      <c r="R3" s="6" t="s">
        <v>25</v>
      </c>
      <c r="S3" s="6" t="s">
        <v>26</v>
      </c>
      <c r="T3" s="6" t="s">
        <v>27</v>
      </c>
      <c r="U3" s="6" t="s">
        <v>28</v>
      </c>
      <c r="V3" s="7" t="s">
        <v>29</v>
      </c>
      <c r="W3" s="7" t="s">
        <v>30</v>
      </c>
      <c r="X3" s="7" t="s">
        <v>48</v>
      </c>
      <c r="Y3" s="7" t="s">
        <v>49</v>
      </c>
      <c r="Z3" s="7" t="s">
        <v>50</v>
      </c>
      <c r="AA3" s="7" t="s">
        <v>46</v>
      </c>
      <c r="AB3" s="7" t="s">
        <v>47</v>
      </c>
      <c r="AC3" s="7" t="s">
        <v>7</v>
      </c>
      <c r="AD3" s="7" t="s">
        <v>8</v>
      </c>
      <c r="AE3" s="5" t="s">
        <v>9</v>
      </c>
      <c r="AF3" s="7"/>
      <c r="AG3" s="7"/>
      <c r="AH3" s="7"/>
      <c r="AI3" s="1"/>
      <c r="AK3" s="1"/>
      <c r="AL3" s="1"/>
      <c r="AM3" s="1"/>
      <c r="AN3" s="1"/>
      <c r="AO3" s="1"/>
      <c r="AP3" s="1"/>
      <c r="AQ3" s="1"/>
      <c r="AR3" s="1"/>
      <c r="AS3" s="1"/>
      <c r="AT3" s="1"/>
    </row>
    <row r="4" spans="1:46" x14ac:dyDescent="0.25">
      <c r="A4" t="s">
        <v>56</v>
      </c>
      <c r="B4" s="1" t="s">
        <v>57</v>
      </c>
      <c r="C4" s="1" t="str">
        <f>CONCATENATE(A4," - ",B4)</f>
        <v>IND - Qualiac</v>
      </c>
      <c r="D4" t="s">
        <v>58</v>
      </c>
      <c r="E4" t="s">
        <v>59</v>
      </c>
      <c r="F4" s="1" t="str">
        <f>CONCATENATE(D4," - ",E4)</f>
        <v>1501 - Papeterie DELPRATZ</v>
      </c>
      <c r="G4"/>
      <c r="H4"/>
      <c r="I4" s="1" t="str">
        <f>CONCATENATE(G4," - ",H4)</f>
        <v xml:space="preserve"> - </v>
      </c>
      <c r="J4"/>
      <c r="K4"/>
      <c r="L4" s="1" t="str">
        <f>CONCATENATE(J4," - ",K4)</f>
        <v xml:space="preserve"> - </v>
      </c>
      <c r="M4" t="s">
        <v>60</v>
      </c>
      <c r="N4" s="13" t="s">
        <v>61</v>
      </c>
      <c r="O4" s="20">
        <v>172</v>
      </c>
      <c r="P4" s="20" t="s">
        <v>62</v>
      </c>
      <c r="Q4" s="1" t="str">
        <f>CONCATENATE(O4,"  ",P4)</f>
        <v>172  Mois</v>
      </c>
      <c r="R4" s="1">
        <v>3.14</v>
      </c>
      <c r="S4" s="16">
        <v>102000</v>
      </c>
      <c r="T4" s="16">
        <v>97458.559999999998</v>
      </c>
      <c r="U4" s="16">
        <v>22302.79</v>
      </c>
      <c r="V4" s="16">
        <v>5870.33</v>
      </c>
      <c r="W4" s="16">
        <v>2976.21</v>
      </c>
      <c r="X4" s="16">
        <v>6057.36</v>
      </c>
      <c r="Y4" s="16">
        <v>26221.5</v>
      </c>
      <c r="Z4" s="16">
        <v>59309.34</v>
      </c>
      <c r="AA4" s="13" t="s">
        <v>63</v>
      </c>
      <c r="AB4" s="13" t="s">
        <v>64</v>
      </c>
      <c r="AC4" s="1" t="s">
        <v>65</v>
      </c>
      <c r="AD4" s="1" t="s">
        <v>66</v>
      </c>
      <c r="AE4" s="13" t="s">
        <v>67</v>
      </c>
      <c r="AF4"/>
    </row>
    <row r="5" spans="1:46" x14ac:dyDescent="0.25">
      <c r="A5" t="s">
        <v>56</v>
      </c>
      <c r="B5" s="1" t="s">
        <v>57</v>
      </c>
      <c r="C5" s="1" t="str">
        <f>CONCATENATE(A5," - ",B5)</f>
        <v>IND - Qualiac</v>
      </c>
      <c r="D5" t="s">
        <v>58</v>
      </c>
      <c r="E5" t="s">
        <v>59</v>
      </c>
      <c r="F5" s="1" t="str">
        <f>CONCATENATE(D5," - ",E5)</f>
        <v>1501 - Papeterie DELPRATZ</v>
      </c>
      <c r="G5"/>
      <c r="H5"/>
      <c r="I5" s="1" t="str">
        <f>CONCATENATE(G5," - ",H5)</f>
        <v xml:space="preserve"> - </v>
      </c>
      <c r="J5"/>
      <c r="K5"/>
      <c r="L5" s="1" t="str">
        <f>CONCATENATE(J5," - ",K5)</f>
        <v xml:space="preserve"> - </v>
      </c>
      <c r="M5" t="s">
        <v>68</v>
      </c>
      <c r="N5" s="13" t="s">
        <v>69</v>
      </c>
      <c r="O5" s="20">
        <v>224</v>
      </c>
      <c r="P5" s="20" t="s">
        <v>62</v>
      </c>
      <c r="Q5" s="1" t="str">
        <f>CONCATENATE(O5,"  ",P5)</f>
        <v>224  Mois</v>
      </c>
      <c r="R5" s="1">
        <v>4.55</v>
      </c>
      <c r="S5" s="16">
        <v>112000</v>
      </c>
      <c r="T5" s="16">
        <v>106408.87</v>
      </c>
      <c r="U5" s="16">
        <v>47297.53</v>
      </c>
      <c r="V5" s="16">
        <v>4161.08</v>
      </c>
      <c r="W5" s="16">
        <v>4750.8500000000004</v>
      </c>
      <c r="X5" s="16">
        <v>4354.21</v>
      </c>
      <c r="Y5" s="16">
        <v>19533.78</v>
      </c>
      <c r="Z5" s="16">
        <v>78359.8</v>
      </c>
      <c r="AA5" s="13" t="s">
        <v>63</v>
      </c>
      <c r="AB5" s="13" t="s">
        <v>64</v>
      </c>
      <c r="AC5" s="1" t="s">
        <v>65</v>
      </c>
      <c r="AD5" s="1" t="s">
        <v>66</v>
      </c>
      <c r="AE5" s="13" t="s">
        <v>67</v>
      </c>
      <c r="AF5"/>
    </row>
    <row r="6" spans="1:46" x14ac:dyDescent="0.25">
      <c r="A6" t="s">
        <v>56</v>
      </c>
      <c r="B6" s="1" t="s">
        <v>57</v>
      </c>
      <c r="C6" s="1" t="str">
        <f>CONCATENATE(A6," - ",B6)</f>
        <v>IND - Qualiac</v>
      </c>
      <c r="D6" t="s">
        <v>70</v>
      </c>
      <c r="E6" t="s">
        <v>71</v>
      </c>
      <c r="F6" s="1" t="str">
        <f>CONCATENATE(D6," - ",E6)</f>
        <v>GECAP - GE Capital</v>
      </c>
      <c r="G6"/>
      <c r="H6"/>
      <c r="I6" s="1" t="str">
        <f>CONCATENATE(G6," - ",H6)</f>
        <v xml:space="preserve"> - </v>
      </c>
      <c r="J6"/>
      <c r="K6"/>
      <c r="L6" s="1" t="str">
        <f>CONCATENATE(J6," - ",K6)</f>
        <v xml:space="preserve"> - </v>
      </c>
      <c r="M6" t="s">
        <v>72</v>
      </c>
      <c r="N6" s="13" t="s">
        <v>63</v>
      </c>
      <c r="O6" s="20">
        <v>12</v>
      </c>
      <c r="P6" s="20" t="s">
        <v>62</v>
      </c>
      <c r="Q6" s="1" t="str">
        <f>CONCATENATE(O6,"  ",P6)</f>
        <v>12  Mois</v>
      </c>
      <c r="R6" s="1">
        <v>5.47</v>
      </c>
      <c r="S6" s="16">
        <v>12000</v>
      </c>
      <c r="T6" s="16">
        <v>0</v>
      </c>
      <c r="U6" s="16">
        <v>0</v>
      </c>
      <c r="V6" s="16">
        <v>12000</v>
      </c>
      <c r="W6" s="16">
        <v>358.38</v>
      </c>
      <c r="X6" s="16">
        <v>0</v>
      </c>
      <c r="Y6" s="16">
        <v>0</v>
      </c>
      <c r="Z6" s="16">
        <v>0</v>
      </c>
      <c r="AA6" s="13" t="s">
        <v>63</v>
      </c>
      <c r="AB6" s="13" t="s">
        <v>64</v>
      </c>
      <c r="AC6" s="1" t="s">
        <v>65</v>
      </c>
      <c r="AD6" s="1" t="s">
        <v>66</v>
      </c>
      <c r="AE6" s="13" t="s">
        <v>67</v>
      </c>
      <c r="AF6"/>
    </row>
    <row r="7" spans="1:46" x14ac:dyDescent="0.25">
      <c r="A7" t="s">
        <v>56</v>
      </c>
      <c r="B7" s="1" t="s">
        <v>57</v>
      </c>
      <c r="C7" s="1" t="str">
        <f>CONCATENATE(A7," - ",B7)</f>
        <v>IND - Qualiac</v>
      </c>
      <c r="D7" t="s">
        <v>70</v>
      </c>
      <c r="E7" t="s">
        <v>71</v>
      </c>
      <c r="F7" s="1" t="str">
        <f>CONCATENATE(D7," - ",E7)</f>
        <v>GECAP - GE Capital</v>
      </c>
      <c r="G7"/>
      <c r="H7"/>
      <c r="I7" s="1" t="str">
        <f>CONCATENATE(G7," - ",H7)</f>
        <v xml:space="preserve"> - </v>
      </c>
      <c r="J7"/>
      <c r="K7"/>
      <c r="L7" s="1" t="str">
        <f>CONCATENATE(J7," - ",K7)</f>
        <v xml:space="preserve"> - </v>
      </c>
      <c r="M7" t="s">
        <v>73</v>
      </c>
      <c r="N7" s="13" t="s">
        <v>74</v>
      </c>
      <c r="O7" s="20">
        <v>12</v>
      </c>
      <c r="P7" s="20" t="s">
        <v>75</v>
      </c>
      <c r="Q7" s="1" t="str">
        <f>CONCATENATE(O7,"  ",P7)</f>
        <v>12  Trimestre</v>
      </c>
      <c r="R7" s="1">
        <v>6.25</v>
      </c>
      <c r="S7" s="16">
        <v>24500</v>
      </c>
      <c r="T7" s="16">
        <v>0</v>
      </c>
      <c r="U7" s="16">
        <v>0</v>
      </c>
      <c r="V7" s="16">
        <v>6706.55</v>
      </c>
      <c r="W7" s="16">
        <v>1209.99</v>
      </c>
      <c r="X7" s="16">
        <v>8094.85</v>
      </c>
      <c r="Y7" s="16">
        <v>9698.59</v>
      </c>
      <c r="Z7" s="16">
        <v>0</v>
      </c>
      <c r="AA7" s="13" t="s">
        <v>63</v>
      </c>
      <c r="AB7" s="13" t="s">
        <v>64</v>
      </c>
      <c r="AC7" s="1" t="s">
        <v>65</v>
      </c>
      <c r="AD7" s="1" t="s">
        <v>66</v>
      </c>
      <c r="AE7" s="13" t="s">
        <v>67</v>
      </c>
      <c r="AF7"/>
    </row>
    <row r="8" spans="1:46" x14ac:dyDescent="0.25">
      <c r="A8" t="s">
        <v>56</v>
      </c>
      <c r="B8" s="1" t="s">
        <v>57</v>
      </c>
      <c r="C8" s="1" t="str">
        <f>CONCATENATE(A8," - ",B8)</f>
        <v>IND - Qualiac</v>
      </c>
      <c r="D8" t="s">
        <v>70</v>
      </c>
      <c r="E8" t="s">
        <v>71</v>
      </c>
      <c r="F8" s="1" t="str">
        <f>CONCATENATE(D8," - ",E8)</f>
        <v>GECAP - GE Capital</v>
      </c>
      <c r="G8"/>
      <c r="H8"/>
      <c r="I8" s="1" t="str">
        <f>CONCATENATE(G8," - ",H8)</f>
        <v xml:space="preserve"> - </v>
      </c>
      <c r="J8"/>
      <c r="K8"/>
      <c r="L8" s="1" t="str">
        <f>CONCATENATE(J8," - ",K8)</f>
        <v xml:space="preserve"> - </v>
      </c>
      <c r="M8" t="s">
        <v>76</v>
      </c>
      <c r="N8" s="13" t="s">
        <v>77</v>
      </c>
      <c r="O8" s="20">
        <v>144</v>
      </c>
      <c r="P8" s="20" t="s">
        <v>62</v>
      </c>
      <c r="Q8" s="1" t="str">
        <f>CONCATENATE(O8,"  ",P8)</f>
        <v>144  Mois</v>
      </c>
      <c r="R8" s="1">
        <v>2.21</v>
      </c>
      <c r="S8" s="16">
        <v>70000</v>
      </c>
      <c r="T8" s="16">
        <v>0</v>
      </c>
      <c r="U8" s="16">
        <v>0</v>
      </c>
      <c r="V8" s="16">
        <v>2561.4299999999998</v>
      </c>
      <c r="W8" s="16">
        <v>761.73</v>
      </c>
      <c r="X8" s="16">
        <v>5208.46</v>
      </c>
      <c r="Y8" s="16">
        <v>22022.95</v>
      </c>
      <c r="Z8" s="16">
        <v>40207.15</v>
      </c>
      <c r="AA8" s="13" t="s">
        <v>63</v>
      </c>
      <c r="AB8" s="13" t="s">
        <v>64</v>
      </c>
      <c r="AC8" s="1" t="s">
        <v>65</v>
      </c>
      <c r="AD8" s="1" t="s">
        <v>66</v>
      </c>
      <c r="AE8" s="13" t="s">
        <v>67</v>
      </c>
      <c r="AF8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ELEMP</vt:lpstr>
      <vt:lpstr>Donnees</vt:lpstr>
    </vt:vector>
  </TitlesOfParts>
  <Company>Qualiac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delort</dc:creator>
  <cp:keywords>SXSSF</cp:keywords>
  <cp:lastModifiedBy>denis bouges</cp:lastModifiedBy>
  <cp:lastPrinted>2016-03-14T16:06:07Z</cp:lastPrinted>
  <dcterms:created xsi:type="dcterms:W3CDTF">2014-10-10T13:20:55Z</dcterms:created>
  <dcterms:modified xsi:type="dcterms:W3CDTF">2021-01-22T13:10:45Z</dcterms:modified>
</cp:coreProperties>
</file>