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6.01\fr\oct\editions\"/>
    </mc:Choice>
  </mc:AlternateContent>
  <xr:revisionPtr revIDLastSave="0" documentId="13_ncr:1_{A0CAA569-30A2-4F97-B468-2443000599D6}" xr6:coauthVersionLast="36" xr6:coauthVersionMax="36" xr10:uidLastSave="{00000000-0000-0000-0000-000000000000}"/>
  <bookViews>
    <workbookView xWindow="240" yWindow="90" windowWidth="24795" windowHeight="12270" xr2:uid="{00000000-000D-0000-FFFF-FFFF00000000}"/>
  </bookViews>
  <sheets>
    <sheet name="Pdf1-BILAN" sheetId="7" r:id="rId1"/>
    <sheet name="PrepTab1" sheetId="14" state="hidden" r:id="rId2"/>
    <sheet name="Tab1" sheetId="15" state="hidden" r:id="rId3"/>
    <sheet name="Pdf2-RESULTAT" sheetId="9" r:id="rId4"/>
    <sheet name="PrepTab2" sheetId="12" state="hidden" r:id="rId5"/>
    <sheet name="Tab2" sheetId="13" state="hidden" r:id="rId6"/>
    <sheet name="RESULTAT EN LISTE" sheetId="11" r:id="rId7"/>
    <sheet name="Donnees" sheetId="1" r:id="rId8"/>
  </sheets>
  <definedNames>
    <definedName name="_xlnm.Print_Area" localSheetId="0">'Pdf1-BILAN'!$B$1:$I$43</definedName>
    <definedName name="_xlnm.Print_Area" localSheetId="3">'Pdf2-RESULTAT'!$A$1:$H$41</definedName>
    <definedName name="_xlnm.Print_Area" localSheetId="6">'RESULTAT EN LISTE'!$B$1:$D$65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5" i="7" l="1"/>
  <c r="K2" i="1" l="1"/>
  <c r="J2" i="1"/>
  <c r="H2" i="1"/>
  <c r="F2" i="1"/>
  <c r="E2" i="1"/>
  <c r="C2" i="1"/>
  <c r="B2" i="1"/>
  <c r="B45" i="9" l="1"/>
  <c r="B1" i="14" l="1"/>
  <c r="B1" i="12"/>
  <c r="E3" i="12" l="1"/>
  <c r="E3" i="14"/>
  <c r="F16" i="7" l="1"/>
  <c r="E16" i="7"/>
  <c r="D16" i="7"/>
  <c r="C16" i="7"/>
  <c r="E180" i="14" l="1"/>
  <c r="A178" i="15" s="1"/>
  <c r="C35" i="14"/>
  <c r="C34" i="14"/>
  <c r="C33" i="14"/>
  <c r="C32" i="14"/>
  <c r="I16" i="7"/>
  <c r="C139" i="14" s="1"/>
  <c r="I15" i="7"/>
  <c r="C137" i="14" s="1"/>
  <c r="H16" i="7"/>
  <c r="C138" i="14" s="1"/>
  <c r="H15" i="7"/>
  <c r="C136" i="14" s="1"/>
  <c r="I12" i="7"/>
  <c r="C131" i="14" s="1"/>
  <c r="I11" i="7"/>
  <c r="C129" i="14" s="1"/>
  <c r="H12" i="7"/>
  <c r="C130" i="14" s="1"/>
  <c r="H11" i="7"/>
  <c r="C128" i="14" s="1"/>
  <c r="F20" i="7"/>
  <c r="C51" i="14" s="1"/>
  <c r="F19" i="7"/>
  <c r="C47" i="14" s="1"/>
  <c r="E20" i="7"/>
  <c r="C50" i="14" s="1"/>
  <c r="E19" i="7"/>
  <c r="C46" i="14" s="1"/>
  <c r="D20" i="7"/>
  <c r="C49" i="14" s="1"/>
  <c r="D19" i="7"/>
  <c r="C45" i="14" s="1"/>
  <c r="C20" i="7"/>
  <c r="C48" i="14" s="1"/>
  <c r="C19" i="7"/>
  <c r="C44" i="14" s="1"/>
  <c r="F18" i="7"/>
  <c r="C43" i="14" s="1"/>
  <c r="E18" i="7"/>
  <c r="C42" i="14" s="1"/>
  <c r="D18" i="7"/>
  <c r="C41" i="14" s="1"/>
  <c r="D44" i="11"/>
  <c r="D26" i="9"/>
  <c r="C44" i="11"/>
  <c r="D22" i="11"/>
  <c r="D21" i="11"/>
  <c r="C22" i="11"/>
  <c r="C21" i="11"/>
  <c r="C37" i="12" l="1"/>
  <c r="C26" i="9"/>
  <c r="C36" i="12" s="1"/>
  <c r="G22" i="9"/>
  <c r="C83" i="12" s="1"/>
  <c r="G21" i="9"/>
  <c r="C81" i="12" s="1"/>
  <c r="F22" i="9"/>
  <c r="C82" i="12" s="1"/>
  <c r="A1" i="15" l="1"/>
  <c r="I21" i="7" l="1"/>
  <c r="H21" i="7"/>
  <c r="I9" i="7"/>
  <c r="H9" i="7"/>
  <c r="C124" i="14" l="1"/>
  <c r="D124" i="14" s="1"/>
  <c r="E124" i="14" s="1"/>
  <c r="A122" i="15" s="1"/>
  <c r="D128" i="14"/>
  <c r="E128" i="14" s="1"/>
  <c r="A126" i="15" s="1"/>
  <c r="C144" i="14"/>
  <c r="C125" i="14"/>
  <c r="D125" i="14" s="1"/>
  <c r="E125" i="14" s="1"/>
  <c r="A123" i="15" s="1"/>
  <c r="D129" i="14"/>
  <c r="E129" i="14" s="1"/>
  <c r="A127" i="15" s="1"/>
  <c r="C145" i="14"/>
  <c r="C18" i="7"/>
  <c r="F17" i="7"/>
  <c r="E17" i="7"/>
  <c r="D17" i="7"/>
  <c r="C17" i="7"/>
  <c r="F12" i="7"/>
  <c r="E12" i="7"/>
  <c r="D12" i="7"/>
  <c r="C12" i="7"/>
  <c r="C16" i="14" s="1"/>
  <c r="F11" i="7"/>
  <c r="E11" i="7"/>
  <c r="D11" i="7"/>
  <c r="C11" i="7"/>
  <c r="C12" i="14" s="1"/>
  <c r="F10" i="7"/>
  <c r="E10" i="7"/>
  <c r="D10" i="7"/>
  <c r="C10" i="7"/>
  <c r="C8" i="14" s="1"/>
  <c r="D34" i="14" l="1"/>
  <c r="E34" i="14" s="1"/>
  <c r="A32" i="15" s="1"/>
  <c r="C38" i="14"/>
  <c r="D38" i="14" s="1"/>
  <c r="E38" i="14" s="1"/>
  <c r="A36" i="15" s="1"/>
  <c r="D35" i="14"/>
  <c r="E35" i="14" s="1"/>
  <c r="A33" i="15" s="1"/>
  <c r="C39" i="14"/>
  <c r="D39" i="14" s="1"/>
  <c r="E39" i="14" s="1"/>
  <c r="A37" i="15" s="1"/>
  <c r="D32" i="14"/>
  <c r="E32" i="14" s="1"/>
  <c r="A30" i="15" s="1"/>
  <c r="C36" i="14"/>
  <c r="D36" i="14"/>
  <c r="E36" i="14" s="1"/>
  <c r="A34" i="15" s="1"/>
  <c r="C40" i="14"/>
  <c r="D33" i="14"/>
  <c r="E33" i="14" s="1"/>
  <c r="A31" i="15" s="1"/>
  <c r="C37" i="14"/>
  <c r="D37" i="14" s="1"/>
  <c r="E37" i="14" s="1"/>
  <c r="A35" i="15" s="1"/>
  <c r="D8" i="14"/>
  <c r="E8" i="14" s="1"/>
  <c r="A6" i="15" s="1"/>
  <c r="D16" i="14"/>
  <c r="E16" i="14" s="1"/>
  <c r="A14" i="15" s="1"/>
  <c r="C9" i="14"/>
  <c r="D9" i="14" s="1"/>
  <c r="E9" i="14" s="1"/>
  <c r="A7" i="15" s="1"/>
  <c r="C13" i="14"/>
  <c r="D13" i="14" s="1"/>
  <c r="E13" i="14" s="1"/>
  <c r="A11" i="15" s="1"/>
  <c r="C17" i="14"/>
  <c r="D17" i="14" s="1"/>
  <c r="E17" i="14" s="1"/>
  <c r="A15" i="15" s="1"/>
  <c r="C10" i="14"/>
  <c r="D10" i="14" s="1"/>
  <c r="E10" i="14" s="1"/>
  <c r="A8" i="15" s="1"/>
  <c r="C18" i="14"/>
  <c r="D18" i="14" s="1"/>
  <c r="E18" i="14" s="1"/>
  <c r="A16" i="15" s="1"/>
  <c r="D12" i="14"/>
  <c r="E12" i="14" s="1"/>
  <c r="A10" i="15" s="1"/>
  <c r="C14" i="14"/>
  <c r="D14" i="14" s="1"/>
  <c r="E14" i="14" s="1"/>
  <c r="A12" i="15" s="1"/>
  <c r="C11" i="14"/>
  <c r="D11" i="14" s="1"/>
  <c r="E11" i="14" s="1"/>
  <c r="A9" i="15" s="1"/>
  <c r="C15" i="14"/>
  <c r="D15" i="14" s="1"/>
  <c r="E15" i="14" s="1"/>
  <c r="A13" i="15" s="1"/>
  <c r="C19" i="14"/>
  <c r="D19" i="14" s="1"/>
  <c r="E19" i="14" s="1"/>
  <c r="A17" i="15" s="1"/>
  <c r="A1" i="13" l="1"/>
  <c r="E108" i="12"/>
  <c r="A106" i="13" s="1"/>
  <c r="F21" i="7" l="1"/>
  <c r="E21" i="7"/>
  <c r="D21" i="7"/>
  <c r="C21" i="7"/>
  <c r="D40" i="14" l="1"/>
  <c r="E40" i="14" s="1"/>
  <c r="A38" i="15" s="1"/>
  <c r="C52" i="14"/>
  <c r="D41" i="14"/>
  <c r="E41" i="14" s="1"/>
  <c r="A39" i="15" s="1"/>
  <c r="C53" i="14"/>
  <c r="D42" i="14"/>
  <c r="E42" i="14" s="1"/>
  <c r="A40" i="15" s="1"/>
  <c r="C54" i="14"/>
  <c r="D43" i="14"/>
  <c r="E43" i="14" s="1"/>
  <c r="A41" i="15" s="1"/>
  <c r="C55" i="14"/>
  <c r="F15" i="7"/>
  <c r="E15" i="7"/>
  <c r="D15" i="7"/>
  <c r="C15" i="7"/>
  <c r="C28" i="14" s="1"/>
  <c r="F14" i="7"/>
  <c r="E14" i="7"/>
  <c r="D14" i="7"/>
  <c r="C14" i="7"/>
  <c r="C24" i="14" s="1"/>
  <c r="F13" i="7"/>
  <c r="E13" i="7"/>
  <c r="D13" i="7"/>
  <c r="C13" i="7"/>
  <c r="C20" i="14" s="1"/>
  <c r="D24" i="14" l="1"/>
  <c r="E24" i="14" s="1"/>
  <c r="A22" i="15" s="1"/>
  <c r="C21" i="14"/>
  <c r="D21" i="14" s="1"/>
  <c r="E21" i="14" s="1"/>
  <c r="A19" i="15" s="1"/>
  <c r="C25" i="14"/>
  <c r="D25" i="14" s="1"/>
  <c r="E25" i="14" s="1"/>
  <c r="A23" i="15" s="1"/>
  <c r="C29" i="14"/>
  <c r="D29" i="14" s="1"/>
  <c r="E29" i="14" s="1"/>
  <c r="A27" i="15" s="1"/>
  <c r="C22" i="14"/>
  <c r="D22" i="14" s="1"/>
  <c r="E22" i="14" s="1"/>
  <c r="A20" i="15" s="1"/>
  <c r="D20" i="14"/>
  <c r="E20" i="14" s="1"/>
  <c r="A18" i="15" s="1"/>
  <c r="D28" i="14"/>
  <c r="E28" i="14" s="1"/>
  <c r="A26" i="15" s="1"/>
  <c r="C26" i="14"/>
  <c r="D26" i="14" s="1"/>
  <c r="E26" i="14" s="1"/>
  <c r="A24" i="15" s="1"/>
  <c r="C30" i="14"/>
  <c r="D30" i="14" s="1"/>
  <c r="E30" i="14" s="1"/>
  <c r="A28" i="15" s="1"/>
  <c r="C23" i="14"/>
  <c r="D23" i="14" s="1"/>
  <c r="E23" i="14" s="1"/>
  <c r="A21" i="15" s="1"/>
  <c r="C27" i="14"/>
  <c r="D27" i="14" s="1"/>
  <c r="E27" i="14" s="1"/>
  <c r="A25" i="15" s="1"/>
  <c r="C31" i="14"/>
  <c r="D31" i="14" s="1"/>
  <c r="E31" i="14" s="1"/>
  <c r="A29" i="15" s="1"/>
  <c r="D51" i="11"/>
  <c r="C51" i="11"/>
  <c r="G33" i="9"/>
  <c r="F33" i="9"/>
  <c r="C94" i="12" l="1"/>
  <c r="C95" i="12"/>
  <c r="G5" i="9" l="1"/>
  <c r="I5" i="7"/>
  <c r="F5" i="7"/>
  <c r="D5" i="9"/>
  <c r="D5" i="11"/>
  <c r="F1" i="9"/>
  <c r="C1" i="11"/>
  <c r="H1" i="7"/>
  <c r="B1" i="7"/>
  <c r="B1" i="11"/>
  <c r="B1" i="9"/>
  <c r="F5" i="9"/>
  <c r="H5" i="7"/>
  <c r="C5" i="7"/>
  <c r="C5" i="9"/>
  <c r="C5" i="11"/>
  <c r="D33" i="9"/>
  <c r="D32" i="9"/>
  <c r="D31" i="9"/>
  <c r="D30" i="9"/>
  <c r="C43" i="12" l="1"/>
  <c r="D43" i="12" s="1"/>
  <c r="E43" i="12" s="1"/>
  <c r="A41" i="13" s="1"/>
  <c r="C45" i="12"/>
  <c r="D45" i="12" s="1"/>
  <c r="E45" i="12" s="1"/>
  <c r="A43" i="13" s="1"/>
  <c r="C47" i="12"/>
  <c r="D47" i="12" s="1"/>
  <c r="E47" i="12" s="1"/>
  <c r="A45" i="13" s="1"/>
  <c r="C49" i="12"/>
  <c r="D64" i="11"/>
  <c r="C64" i="11"/>
  <c r="D61" i="11"/>
  <c r="D60" i="11"/>
  <c r="D59" i="11"/>
  <c r="D58" i="11"/>
  <c r="D57" i="11"/>
  <c r="C61" i="11"/>
  <c r="C60" i="11"/>
  <c r="C59" i="11"/>
  <c r="C58" i="11"/>
  <c r="C57" i="11"/>
  <c r="D54" i="11"/>
  <c r="D53" i="11"/>
  <c r="D52" i="11"/>
  <c r="D50" i="11"/>
  <c r="D49" i="11"/>
  <c r="D48" i="11"/>
  <c r="D47" i="11"/>
  <c r="C54" i="11"/>
  <c r="C53" i="11"/>
  <c r="C52" i="11"/>
  <c r="C50" i="11"/>
  <c r="C49" i="11"/>
  <c r="C48" i="11"/>
  <c r="C47" i="11"/>
  <c r="D42" i="11"/>
  <c r="D41" i="11"/>
  <c r="C42" i="11"/>
  <c r="C41" i="11"/>
  <c r="D40" i="11"/>
  <c r="D39" i="11"/>
  <c r="D38" i="11"/>
  <c r="D37" i="11"/>
  <c r="C40" i="11"/>
  <c r="C39" i="11"/>
  <c r="C38" i="11"/>
  <c r="C37" i="11"/>
  <c r="D33" i="11"/>
  <c r="D32" i="11"/>
  <c r="C33" i="11"/>
  <c r="C32" i="11"/>
  <c r="D31" i="11"/>
  <c r="D30" i="11"/>
  <c r="D29" i="11"/>
  <c r="D28" i="11"/>
  <c r="C31" i="11"/>
  <c r="C30" i="11"/>
  <c r="C29" i="11"/>
  <c r="C28" i="11"/>
  <c r="D26" i="11"/>
  <c r="D25" i="11"/>
  <c r="C26" i="11"/>
  <c r="C25" i="11"/>
  <c r="D20" i="11"/>
  <c r="C20" i="11"/>
  <c r="D18" i="11"/>
  <c r="D17" i="11"/>
  <c r="D16" i="11"/>
  <c r="D15" i="11"/>
  <c r="C18" i="11"/>
  <c r="C17" i="11"/>
  <c r="C16" i="11"/>
  <c r="C15" i="11"/>
  <c r="D14" i="11"/>
  <c r="C14" i="11"/>
  <c r="D12" i="11"/>
  <c r="D11" i="11"/>
  <c r="D10" i="11"/>
  <c r="D9" i="11"/>
  <c r="D8" i="11"/>
  <c r="C12" i="11"/>
  <c r="C11" i="11"/>
  <c r="C10" i="11"/>
  <c r="C9" i="11"/>
  <c r="C8" i="11"/>
  <c r="D13" i="9"/>
  <c r="C13" i="9"/>
  <c r="C23" i="11" l="1"/>
  <c r="C14" i="12"/>
  <c r="D14" i="12" s="1"/>
  <c r="E14" i="12" s="1"/>
  <c r="A12" i="13" s="1"/>
  <c r="C15" i="12"/>
  <c r="D15" i="12" s="1"/>
  <c r="E15" i="12" s="1"/>
  <c r="A13" i="13" s="1"/>
  <c r="D23" i="11"/>
  <c r="D43" i="11"/>
  <c r="C62" i="11"/>
  <c r="D62" i="11"/>
  <c r="D55" i="11"/>
  <c r="C34" i="11"/>
  <c r="D34" i="11"/>
  <c r="C43" i="11"/>
  <c r="C55" i="11"/>
  <c r="C63" i="11" l="1"/>
  <c r="D63" i="11"/>
  <c r="D45" i="11"/>
  <c r="C45" i="11"/>
  <c r="G36" i="9"/>
  <c r="G35" i="9"/>
  <c r="G34" i="9"/>
  <c r="G32" i="9"/>
  <c r="G31" i="9"/>
  <c r="G30" i="9"/>
  <c r="G29" i="9"/>
  <c r="F36" i="9"/>
  <c r="F35" i="9"/>
  <c r="F34" i="9"/>
  <c r="F32" i="9"/>
  <c r="F31" i="9"/>
  <c r="F30" i="9"/>
  <c r="F29" i="9"/>
  <c r="G20" i="9"/>
  <c r="F21" i="9"/>
  <c r="F20" i="9"/>
  <c r="G18" i="9"/>
  <c r="G17" i="9"/>
  <c r="G16" i="9"/>
  <c r="G15" i="9"/>
  <c r="G14" i="9"/>
  <c r="F18" i="9"/>
  <c r="F17" i="9"/>
  <c r="F16" i="9"/>
  <c r="F15" i="9"/>
  <c r="F14" i="9"/>
  <c r="G12" i="9"/>
  <c r="G11" i="9"/>
  <c r="G10" i="9"/>
  <c r="G9" i="9"/>
  <c r="G8" i="9"/>
  <c r="F12" i="9"/>
  <c r="F11" i="9"/>
  <c r="F10" i="9"/>
  <c r="F9" i="9"/>
  <c r="F8" i="9"/>
  <c r="D38" i="9"/>
  <c r="C38" i="9"/>
  <c r="D29" i="9"/>
  <c r="C33" i="9"/>
  <c r="C32" i="9"/>
  <c r="C31" i="9"/>
  <c r="C30" i="9"/>
  <c r="C29" i="9"/>
  <c r="D24" i="9"/>
  <c r="D23" i="9"/>
  <c r="C24" i="9"/>
  <c r="C23" i="9"/>
  <c r="D22" i="9"/>
  <c r="D21" i="9"/>
  <c r="D20" i="9"/>
  <c r="C22" i="9"/>
  <c r="C21" i="9"/>
  <c r="C20" i="9"/>
  <c r="D19" i="9"/>
  <c r="C19" i="9"/>
  <c r="D15" i="9"/>
  <c r="D14" i="9"/>
  <c r="C15" i="9"/>
  <c r="C14" i="9"/>
  <c r="D12" i="9"/>
  <c r="D11" i="9"/>
  <c r="C12" i="9"/>
  <c r="C11" i="9"/>
  <c r="D10" i="9"/>
  <c r="C10" i="9"/>
  <c r="D8" i="9"/>
  <c r="C8" i="9"/>
  <c r="D7" i="9"/>
  <c r="C7" i="9"/>
  <c r="C65" i="11" l="1"/>
  <c r="D65" i="11"/>
  <c r="D16" i="9"/>
  <c r="C16" i="9"/>
  <c r="C6" i="12"/>
  <c r="D6" i="12" s="1"/>
  <c r="E6" i="12" s="1"/>
  <c r="A4" i="13" s="1"/>
  <c r="C22" i="12"/>
  <c r="D22" i="12" s="1"/>
  <c r="E22" i="12" s="1"/>
  <c r="A20" i="13" s="1"/>
  <c r="C37" i="9"/>
  <c r="C50" i="12" s="1"/>
  <c r="C40" i="12"/>
  <c r="C66" i="12"/>
  <c r="D66" i="12" s="1"/>
  <c r="E66" i="12" s="1"/>
  <c r="A64" i="13" s="1"/>
  <c r="C71" i="12"/>
  <c r="C89" i="12"/>
  <c r="C7" i="12"/>
  <c r="D7" i="12" s="1"/>
  <c r="E7" i="12" s="1"/>
  <c r="A5" i="13" s="1"/>
  <c r="D12" i="12"/>
  <c r="E12" i="12" s="1"/>
  <c r="A10" i="13" s="1"/>
  <c r="C12" i="12"/>
  <c r="C18" i="12"/>
  <c r="D18" i="12" s="1"/>
  <c r="E18" i="12" s="1"/>
  <c r="A16" i="13" s="1"/>
  <c r="C23" i="12"/>
  <c r="D23" i="12" s="1"/>
  <c r="E23" i="12" s="1"/>
  <c r="A21" i="13" s="1"/>
  <c r="C25" i="12"/>
  <c r="D25" i="12" s="1"/>
  <c r="E25" i="12" s="1"/>
  <c r="A23" i="13" s="1"/>
  <c r="C32" i="12"/>
  <c r="D32" i="12" s="1"/>
  <c r="E32" i="12" s="1"/>
  <c r="A30" i="13" s="1"/>
  <c r="D40" i="12"/>
  <c r="E40" i="12" s="1"/>
  <c r="A38" i="13" s="1"/>
  <c r="C42" i="12"/>
  <c r="D37" i="9"/>
  <c r="C51" i="12" s="1"/>
  <c r="D51" i="12" s="1"/>
  <c r="E51" i="12" s="1"/>
  <c r="A49" i="13" s="1"/>
  <c r="C41" i="12"/>
  <c r="D41" i="12" s="1"/>
  <c r="E41" i="12" s="1"/>
  <c r="A39" i="13" s="1"/>
  <c r="C60" i="12"/>
  <c r="C59" i="12"/>
  <c r="D59" i="12" s="1"/>
  <c r="E59" i="12" s="1"/>
  <c r="A57" i="13" s="1"/>
  <c r="G27" i="9"/>
  <c r="C67" i="12"/>
  <c r="C74" i="12"/>
  <c r="D74" i="12" s="1"/>
  <c r="E74" i="12" s="1"/>
  <c r="A72" i="13" s="1"/>
  <c r="D71" i="12"/>
  <c r="E71" i="12" s="1"/>
  <c r="A69" i="13" s="1"/>
  <c r="C73" i="12"/>
  <c r="D73" i="12" s="1"/>
  <c r="E73" i="12" s="1"/>
  <c r="A71" i="13" s="1"/>
  <c r="C80" i="12"/>
  <c r="C88" i="12"/>
  <c r="D94" i="12"/>
  <c r="E94" i="12" s="1"/>
  <c r="A92" i="13" s="1"/>
  <c r="C98" i="12"/>
  <c r="C91" i="12"/>
  <c r="D91" i="12" s="1"/>
  <c r="E91" i="12" s="1"/>
  <c r="A89" i="13" s="1"/>
  <c r="C101" i="12"/>
  <c r="C10" i="12"/>
  <c r="D10" i="12" s="1"/>
  <c r="E10" i="12" s="1"/>
  <c r="A8" i="13" s="1"/>
  <c r="C28" i="12"/>
  <c r="D28" i="12" s="1"/>
  <c r="E28" i="12" s="1"/>
  <c r="A26" i="13" s="1"/>
  <c r="C48" i="12"/>
  <c r="D48" i="12" s="1"/>
  <c r="E48" i="12" s="1"/>
  <c r="A46" i="13" s="1"/>
  <c r="C65" i="12"/>
  <c r="D65" i="12" s="1"/>
  <c r="E65" i="12" s="1"/>
  <c r="A63" i="13" s="1"/>
  <c r="C78" i="12"/>
  <c r="D78" i="12" s="1"/>
  <c r="E78" i="12" s="1"/>
  <c r="A76" i="13" s="1"/>
  <c r="C96" i="12"/>
  <c r="D96" i="12" s="1"/>
  <c r="E96" i="12" s="1"/>
  <c r="A94" i="13" s="1"/>
  <c r="C4" i="12"/>
  <c r="D4" i="12" s="1"/>
  <c r="E4" i="12" s="1"/>
  <c r="A2" i="13" s="1"/>
  <c r="C8" i="12"/>
  <c r="D8" i="12" s="1"/>
  <c r="E8" i="12" s="1"/>
  <c r="A6" i="13" s="1"/>
  <c r="C11" i="12"/>
  <c r="D11" i="12" s="1"/>
  <c r="E11" i="12" s="1"/>
  <c r="A9" i="13" s="1"/>
  <c r="C17" i="12"/>
  <c r="D17" i="12" s="1"/>
  <c r="E17" i="12" s="1"/>
  <c r="A15" i="13" s="1"/>
  <c r="C24" i="12"/>
  <c r="D24" i="12" s="1"/>
  <c r="E24" i="12" s="1"/>
  <c r="A22" i="13" s="1"/>
  <c r="C27" i="12"/>
  <c r="D27" i="12" s="1"/>
  <c r="E27" i="12" s="1"/>
  <c r="A25" i="13" s="1"/>
  <c r="C31" i="12"/>
  <c r="D31" i="12" s="1"/>
  <c r="E31" i="12" s="1"/>
  <c r="A29" i="13" s="1"/>
  <c r="D42" i="12"/>
  <c r="E42" i="12" s="1"/>
  <c r="A40" i="13" s="1"/>
  <c r="C44" i="12"/>
  <c r="D44" i="12" s="1"/>
  <c r="E44" i="12" s="1"/>
  <c r="A42" i="13" s="1"/>
  <c r="D50" i="12"/>
  <c r="E50" i="12" s="1"/>
  <c r="A48" i="13" s="1"/>
  <c r="C52" i="12"/>
  <c r="D60" i="12"/>
  <c r="E60" i="12" s="1"/>
  <c r="A58" i="13" s="1"/>
  <c r="C62" i="12"/>
  <c r="C61" i="12"/>
  <c r="C68" i="12"/>
  <c r="C76" i="12"/>
  <c r="D76" i="12" s="1"/>
  <c r="E76" i="12" s="1"/>
  <c r="A74" i="13" s="1"/>
  <c r="C75" i="12"/>
  <c r="C79" i="12"/>
  <c r="D79" i="12" s="1"/>
  <c r="E79" i="12" s="1"/>
  <c r="A77" i="13" s="1"/>
  <c r="C90" i="12"/>
  <c r="D90" i="12" s="1"/>
  <c r="E90" i="12" s="1"/>
  <c r="A88" i="13" s="1"/>
  <c r="C100" i="12"/>
  <c r="D89" i="12"/>
  <c r="E89" i="12" s="1"/>
  <c r="A87" i="13" s="1"/>
  <c r="C93" i="12"/>
  <c r="C16" i="12"/>
  <c r="D16" i="12" s="1"/>
  <c r="E16" i="12" s="1"/>
  <c r="A14" i="13" s="1"/>
  <c r="C30" i="12"/>
  <c r="D30" i="12" s="1"/>
  <c r="E30" i="12" s="1"/>
  <c r="A28" i="13" s="1"/>
  <c r="C58" i="12"/>
  <c r="D58" i="12" s="1"/>
  <c r="E58" i="12" s="1"/>
  <c r="A56" i="13" s="1"/>
  <c r="F27" i="9"/>
  <c r="C72" i="12"/>
  <c r="D72" i="12" s="1"/>
  <c r="E72" i="12" s="1"/>
  <c r="A70" i="13" s="1"/>
  <c r="D82" i="12"/>
  <c r="E82" i="12" s="1"/>
  <c r="A80" i="13" s="1"/>
  <c r="C86" i="12"/>
  <c r="D86" i="12" s="1"/>
  <c r="E86" i="12" s="1"/>
  <c r="A84" i="13" s="1"/>
  <c r="D95" i="12"/>
  <c r="E95" i="12" s="1"/>
  <c r="A93" i="13" s="1"/>
  <c r="C99" i="12"/>
  <c r="C5" i="12"/>
  <c r="D5" i="12" s="1"/>
  <c r="E5" i="12" s="1"/>
  <c r="A3" i="13" s="1"/>
  <c r="C9" i="12"/>
  <c r="D9" i="12" s="1"/>
  <c r="E9" i="12" s="1"/>
  <c r="A7" i="13" s="1"/>
  <c r="C13" i="12"/>
  <c r="D13" i="12" s="1"/>
  <c r="E13" i="12" s="1"/>
  <c r="A11" i="13" s="1"/>
  <c r="C19" i="12"/>
  <c r="D19" i="12" s="1"/>
  <c r="E19" i="12" s="1"/>
  <c r="A17" i="13" s="1"/>
  <c r="C26" i="12"/>
  <c r="D26" i="12" s="1"/>
  <c r="E26" i="12" s="1"/>
  <c r="A24" i="13" s="1"/>
  <c r="C29" i="12"/>
  <c r="D29" i="12" s="1"/>
  <c r="E29" i="12" s="1"/>
  <c r="A27" i="13" s="1"/>
  <c r="C33" i="12"/>
  <c r="D33" i="12" s="1"/>
  <c r="E33" i="12" s="1"/>
  <c r="A31" i="13" s="1"/>
  <c r="C46" i="12"/>
  <c r="D46" i="12" s="1"/>
  <c r="E46" i="12" s="1"/>
  <c r="A44" i="13" s="1"/>
  <c r="C53" i="12"/>
  <c r="D62" i="12"/>
  <c r="E62" i="12" s="1"/>
  <c r="A60" i="13" s="1"/>
  <c r="C64" i="12"/>
  <c r="D64" i="12" s="1"/>
  <c r="E64" i="12" s="1"/>
  <c r="A62" i="13" s="1"/>
  <c r="D61" i="12"/>
  <c r="E61" i="12" s="1"/>
  <c r="A59" i="13" s="1"/>
  <c r="C63" i="12"/>
  <c r="D63" i="12" s="1"/>
  <c r="E63" i="12" s="1"/>
  <c r="A61" i="13" s="1"/>
  <c r="D68" i="12"/>
  <c r="E68" i="12" s="1"/>
  <c r="A66" i="13" s="1"/>
  <c r="C70" i="12"/>
  <c r="D70" i="12" s="1"/>
  <c r="E70" i="12" s="1"/>
  <c r="A68" i="13" s="1"/>
  <c r="D67" i="12"/>
  <c r="E67" i="12" s="1"/>
  <c r="A65" i="13" s="1"/>
  <c r="C69" i="12"/>
  <c r="D69" i="12" s="1"/>
  <c r="E69" i="12" s="1"/>
  <c r="A67" i="13" s="1"/>
  <c r="D75" i="12"/>
  <c r="E75" i="12" s="1"/>
  <c r="A73" i="13" s="1"/>
  <c r="C77" i="12"/>
  <c r="D77" i="12" s="1"/>
  <c r="E77" i="12" s="1"/>
  <c r="A75" i="13" s="1"/>
  <c r="D88" i="12"/>
  <c r="E88" i="12" s="1"/>
  <c r="A86" i="13" s="1"/>
  <c r="C92" i="12"/>
  <c r="D92" i="12" s="1"/>
  <c r="E92" i="12" s="1"/>
  <c r="A90" i="13" s="1"/>
  <c r="D83" i="12"/>
  <c r="E83" i="12" s="1"/>
  <c r="A81" i="13" s="1"/>
  <c r="C87" i="12"/>
  <c r="D87" i="12" s="1"/>
  <c r="E87" i="12" s="1"/>
  <c r="A85" i="13" s="1"/>
  <c r="D93" i="12"/>
  <c r="E93" i="12" s="1"/>
  <c r="A91" i="13" s="1"/>
  <c r="C97" i="12"/>
  <c r="D97" i="12" s="1"/>
  <c r="E97" i="12" s="1"/>
  <c r="A95" i="13" s="1"/>
  <c r="D49" i="12"/>
  <c r="E49" i="12" s="1"/>
  <c r="A47" i="13" s="1"/>
  <c r="D25" i="9"/>
  <c r="D81" i="12"/>
  <c r="E81" i="12" s="1"/>
  <c r="A79" i="13" s="1"/>
  <c r="G37" i="9"/>
  <c r="C25" i="9"/>
  <c r="D80" i="12"/>
  <c r="E80" i="12" s="1"/>
  <c r="A78" i="13" s="1"/>
  <c r="F37" i="9"/>
  <c r="I42" i="7"/>
  <c r="H42" i="7"/>
  <c r="I41" i="7"/>
  <c r="H41" i="7"/>
  <c r="F42" i="7"/>
  <c r="E42" i="7"/>
  <c r="D42" i="7"/>
  <c r="C42" i="7"/>
  <c r="F41" i="7"/>
  <c r="E41" i="7"/>
  <c r="D41" i="7"/>
  <c r="C41" i="7"/>
  <c r="I14" i="7"/>
  <c r="H14" i="7"/>
  <c r="I13" i="7"/>
  <c r="H13" i="7"/>
  <c r="I20" i="7"/>
  <c r="H20" i="7"/>
  <c r="I26" i="7"/>
  <c r="H26" i="7"/>
  <c r="I25" i="7"/>
  <c r="H25" i="7"/>
  <c r="I24" i="7"/>
  <c r="H24" i="7"/>
  <c r="I34" i="7"/>
  <c r="H34" i="7"/>
  <c r="I33" i="7"/>
  <c r="H33" i="7"/>
  <c r="I32" i="7"/>
  <c r="H32" i="7"/>
  <c r="I31" i="7"/>
  <c r="H31" i="7"/>
  <c r="I30" i="7"/>
  <c r="H30" i="7"/>
  <c r="I29" i="7"/>
  <c r="H29" i="7"/>
  <c r="I37" i="7"/>
  <c r="H37" i="7"/>
  <c r="F39" i="7"/>
  <c r="E39" i="7"/>
  <c r="D39" i="7"/>
  <c r="C39" i="7"/>
  <c r="F38" i="7"/>
  <c r="E38" i="7"/>
  <c r="D38" i="7"/>
  <c r="C38" i="7"/>
  <c r="F37" i="7"/>
  <c r="E37" i="7"/>
  <c r="D37" i="7"/>
  <c r="C37" i="7"/>
  <c r="F32" i="7"/>
  <c r="E32" i="7"/>
  <c r="D32" i="7"/>
  <c r="C32" i="7"/>
  <c r="F24" i="7"/>
  <c r="E24" i="7"/>
  <c r="D24" i="7"/>
  <c r="C24" i="7"/>
  <c r="F8" i="7"/>
  <c r="C7" i="14" s="1"/>
  <c r="E8" i="7"/>
  <c r="C6" i="14" s="1"/>
  <c r="D8" i="7"/>
  <c r="C5" i="14" s="1"/>
  <c r="C8" i="7"/>
  <c r="C4" i="14" s="1"/>
  <c r="D49" i="14" l="1"/>
  <c r="E49" i="14" s="1"/>
  <c r="A47" i="15" s="1"/>
  <c r="C61" i="14"/>
  <c r="C101" i="14"/>
  <c r="D101" i="14" s="1"/>
  <c r="E101" i="14" s="1"/>
  <c r="A99" i="15" s="1"/>
  <c r="C159" i="14"/>
  <c r="D159" i="14" s="1"/>
  <c r="E159" i="14" s="1"/>
  <c r="A157" i="15" s="1"/>
  <c r="C151" i="14"/>
  <c r="D151" i="14" s="1"/>
  <c r="E151" i="14" s="1"/>
  <c r="A149" i="15" s="1"/>
  <c r="C115" i="14"/>
  <c r="C119" i="14"/>
  <c r="D119" i="14" s="1"/>
  <c r="E119" i="14" s="1"/>
  <c r="A117" i="15" s="1"/>
  <c r="C177" i="14"/>
  <c r="D177" i="14" s="1"/>
  <c r="E177" i="14" s="1"/>
  <c r="A175" i="15" s="1"/>
  <c r="D50" i="14"/>
  <c r="E50" i="14" s="1"/>
  <c r="A48" i="15" s="1"/>
  <c r="C62" i="14"/>
  <c r="C90" i="14"/>
  <c r="D90" i="14" s="1"/>
  <c r="E90" i="14" s="1"/>
  <c r="A88" i="15" s="1"/>
  <c r="C98" i="14"/>
  <c r="C102" i="14"/>
  <c r="C106" i="14"/>
  <c r="D106" i="14" s="1"/>
  <c r="E106" i="14" s="1"/>
  <c r="A104" i="15" s="1"/>
  <c r="C156" i="14"/>
  <c r="D144" i="14"/>
  <c r="E144" i="14" s="1"/>
  <c r="A142" i="15" s="1"/>
  <c r="C160" i="14"/>
  <c r="C164" i="14"/>
  <c r="D164" i="14" s="1"/>
  <c r="E164" i="14" s="1"/>
  <c r="A162" i="15" s="1"/>
  <c r="C148" i="14"/>
  <c r="D148" i="14" s="1"/>
  <c r="E148" i="14" s="1"/>
  <c r="A146" i="15" s="1"/>
  <c r="D136" i="14"/>
  <c r="E136" i="14" s="1"/>
  <c r="A134" i="15" s="1"/>
  <c r="C152" i="14"/>
  <c r="C132" i="14"/>
  <c r="D132" i="14" s="1"/>
  <c r="E132" i="14" s="1"/>
  <c r="A130" i="15" s="1"/>
  <c r="C112" i="14"/>
  <c r="D112" i="14" s="1"/>
  <c r="E112" i="14" s="1"/>
  <c r="A110" i="15" s="1"/>
  <c r="C116" i="14"/>
  <c r="D116" i="14" s="1"/>
  <c r="E116" i="14" s="1"/>
  <c r="A114" i="15" s="1"/>
  <c r="C174" i="14"/>
  <c r="D174" i="14" s="1"/>
  <c r="E174" i="14" s="1"/>
  <c r="A172" i="15" s="1"/>
  <c r="C85" i="12"/>
  <c r="D85" i="12" s="1"/>
  <c r="E85" i="12" s="1"/>
  <c r="A83" i="13" s="1"/>
  <c r="G45" i="9"/>
  <c r="C97" i="14"/>
  <c r="C171" i="14"/>
  <c r="D171" i="14" s="1"/>
  <c r="E171" i="14" s="1"/>
  <c r="A169" i="15" s="1"/>
  <c r="C167" i="14"/>
  <c r="D167" i="14" s="1"/>
  <c r="E167" i="14" s="1"/>
  <c r="A165" i="15" s="1"/>
  <c r="C135" i="14"/>
  <c r="D135" i="14" s="1"/>
  <c r="E135" i="14" s="1"/>
  <c r="A133" i="15" s="1"/>
  <c r="C84" i="12"/>
  <c r="D84" i="12" s="1"/>
  <c r="E84" i="12" s="1"/>
  <c r="A82" i="13" s="1"/>
  <c r="F45" i="9"/>
  <c r="D51" i="14"/>
  <c r="E51" i="14" s="1"/>
  <c r="A49" i="15" s="1"/>
  <c r="C63" i="14"/>
  <c r="C99" i="14"/>
  <c r="C107" i="14"/>
  <c r="D107" i="14" s="1"/>
  <c r="E107" i="14" s="1"/>
  <c r="A105" i="15" s="1"/>
  <c r="D145" i="14"/>
  <c r="E145" i="14" s="1"/>
  <c r="A143" i="15" s="1"/>
  <c r="C161" i="14"/>
  <c r="D161" i="14" s="1"/>
  <c r="E161" i="14" s="1"/>
  <c r="A159" i="15" s="1"/>
  <c r="C149" i="14"/>
  <c r="D149" i="14" s="1"/>
  <c r="E149" i="14" s="1"/>
  <c r="A147" i="15" s="1"/>
  <c r="C113" i="14"/>
  <c r="D113" i="14" s="1"/>
  <c r="E113" i="14" s="1"/>
  <c r="A111" i="15" s="1"/>
  <c r="C89" i="14"/>
  <c r="D89" i="14" s="1"/>
  <c r="E89" i="14" s="1"/>
  <c r="A87" i="15" s="1"/>
  <c r="C105" i="14"/>
  <c r="D105" i="14" s="1"/>
  <c r="E105" i="14" s="1"/>
  <c r="A103" i="15" s="1"/>
  <c r="C163" i="14"/>
  <c r="C143" i="14"/>
  <c r="D143" i="14" s="1"/>
  <c r="E143" i="14" s="1"/>
  <c r="A141" i="15" s="1"/>
  <c r="C91" i="14"/>
  <c r="D91" i="14" s="1"/>
  <c r="E91" i="14" s="1"/>
  <c r="A89" i="15" s="1"/>
  <c r="C103" i="14"/>
  <c r="D103" i="14" s="1"/>
  <c r="E103" i="14" s="1"/>
  <c r="A101" i="15" s="1"/>
  <c r="C157" i="14"/>
  <c r="C165" i="14"/>
  <c r="D165" i="14" s="1"/>
  <c r="E165" i="14" s="1"/>
  <c r="A163" i="15" s="1"/>
  <c r="D137" i="14"/>
  <c r="E137" i="14" s="1"/>
  <c r="A135" i="15" s="1"/>
  <c r="C153" i="14"/>
  <c r="C133" i="14"/>
  <c r="D133" i="14" s="1"/>
  <c r="E133" i="14" s="1"/>
  <c r="A131" i="15" s="1"/>
  <c r="C117" i="14"/>
  <c r="D117" i="14" s="1"/>
  <c r="E117" i="14" s="1"/>
  <c r="A115" i="15" s="1"/>
  <c r="C175" i="14"/>
  <c r="D175" i="14" s="1"/>
  <c r="E175" i="14" s="1"/>
  <c r="A173" i="15" s="1"/>
  <c r="D48" i="14"/>
  <c r="E48" i="14" s="1"/>
  <c r="A46" i="15" s="1"/>
  <c r="C60" i="14"/>
  <c r="C88" i="14"/>
  <c r="D88" i="14" s="1"/>
  <c r="E88" i="14" s="1"/>
  <c r="A86" i="15" s="1"/>
  <c r="C96" i="14"/>
  <c r="C100" i="14"/>
  <c r="D100" i="14" s="1"/>
  <c r="E100" i="14" s="1"/>
  <c r="A98" i="15" s="1"/>
  <c r="C104" i="14"/>
  <c r="D104" i="14" s="1"/>
  <c r="E104" i="14" s="1"/>
  <c r="A102" i="15" s="1"/>
  <c r="C170" i="14"/>
  <c r="D170" i="14" s="1"/>
  <c r="E170" i="14" s="1"/>
  <c r="A168" i="15" s="1"/>
  <c r="C158" i="14"/>
  <c r="D158" i="14" s="1"/>
  <c r="E158" i="14" s="1"/>
  <c r="A156" i="15" s="1"/>
  <c r="C162" i="14"/>
  <c r="C166" i="14"/>
  <c r="D166" i="14" s="1"/>
  <c r="E166" i="14" s="1"/>
  <c r="A164" i="15" s="1"/>
  <c r="C150" i="14"/>
  <c r="D150" i="14" s="1"/>
  <c r="E150" i="14" s="1"/>
  <c r="A148" i="15" s="1"/>
  <c r="C142" i="14"/>
  <c r="D142" i="14" s="1"/>
  <c r="E142" i="14" s="1"/>
  <c r="A140" i="15" s="1"/>
  <c r="C134" i="14"/>
  <c r="D134" i="14" s="1"/>
  <c r="E134" i="14" s="1"/>
  <c r="A132" i="15" s="1"/>
  <c r="D102" i="14"/>
  <c r="E102" i="14" s="1"/>
  <c r="A100" i="15" s="1"/>
  <c r="C114" i="14"/>
  <c r="C118" i="14"/>
  <c r="D118" i="14" s="1"/>
  <c r="E118" i="14" s="1"/>
  <c r="A116" i="15" s="1"/>
  <c r="D160" i="14"/>
  <c r="E160" i="14" s="1"/>
  <c r="A158" i="15" s="1"/>
  <c r="C176" i="14"/>
  <c r="D176" i="14" s="1"/>
  <c r="E176" i="14" s="1"/>
  <c r="A174" i="15" s="1"/>
  <c r="C34" i="12"/>
  <c r="D34" i="12" s="1"/>
  <c r="E34" i="12" s="1"/>
  <c r="A32" i="13" s="1"/>
  <c r="D98" i="12"/>
  <c r="E98" i="12" s="1"/>
  <c r="A96" i="13" s="1"/>
  <c r="C102" i="12"/>
  <c r="C20" i="12"/>
  <c r="D20" i="12" s="1"/>
  <c r="E20" i="12" s="1"/>
  <c r="A18" i="13" s="1"/>
  <c r="C27" i="9"/>
  <c r="C21" i="12"/>
  <c r="D21" i="12" s="1"/>
  <c r="E21" i="12" s="1"/>
  <c r="A19" i="13" s="1"/>
  <c r="D27" i="9"/>
  <c r="C35" i="12"/>
  <c r="D35" i="12" s="1"/>
  <c r="E35" i="12" s="1"/>
  <c r="A33" i="13" s="1"/>
  <c r="D99" i="12"/>
  <c r="E99" i="12" s="1"/>
  <c r="A97" i="13" s="1"/>
  <c r="C103" i="12"/>
  <c r="D22" i="7"/>
  <c r="D5" i="14"/>
  <c r="E5" i="14" s="1"/>
  <c r="A3" i="15" s="1"/>
  <c r="F22" i="7"/>
  <c r="D7" i="14"/>
  <c r="E7" i="14" s="1"/>
  <c r="A5" i="15" s="1"/>
  <c r="E22" i="7"/>
  <c r="D6" i="14"/>
  <c r="E6" i="14" s="1"/>
  <c r="A4" i="15" s="1"/>
  <c r="C22" i="7"/>
  <c r="D4" i="14"/>
  <c r="E4" i="14" s="1"/>
  <c r="A2" i="15" s="1"/>
  <c r="I40" i="7"/>
  <c r="H40" i="7"/>
  <c r="I35" i="7"/>
  <c r="H35" i="7"/>
  <c r="I27" i="7"/>
  <c r="H27" i="7"/>
  <c r="I22" i="7"/>
  <c r="H22" i="7"/>
  <c r="I10" i="7"/>
  <c r="H10" i="7"/>
  <c r="C127" i="14" l="1"/>
  <c r="D127" i="14" s="1"/>
  <c r="E127" i="14" s="1"/>
  <c r="A125" i="15" s="1"/>
  <c r="I18" i="7"/>
  <c r="C141" i="14" s="1"/>
  <c r="D141" i="14" s="1"/>
  <c r="E141" i="14" s="1"/>
  <c r="A139" i="15" s="1"/>
  <c r="D139" i="14"/>
  <c r="E139" i="14" s="1"/>
  <c r="A137" i="15" s="1"/>
  <c r="C155" i="14"/>
  <c r="D155" i="14" s="1"/>
  <c r="E155" i="14" s="1"/>
  <c r="A153" i="15" s="1"/>
  <c r="D157" i="14"/>
  <c r="E157" i="14" s="1"/>
  <c r="A155" i="15" s="1"/>
  <c r="C173" i="14"/>
  <c r="D173" i="14" s="1"/>
  <c r="E173" i="14" s="1"/>
  <c r="A171" i="15" s="1"/>
  <c r="C39" i="12"/>
  <c r="D39" i="12" s="1"/>
  <c r="E39" i="12" s="1"/>
  <c r="A37" i="13" s="1"/>
  <c r="D45" i="9"/>
  <c r="G39" i="9" s="1"/>
  <c r="G40" i="9" s="1"/>
  <c r="C107" i="12" s="1"/>
  <c r="D107" i="12" s="1"/>
  <c r="E107" i="12" s="1"/>
  <c r="A105" i="13" s="1"/>
  <c r="D130" i="14"/>
  <c r="E130" i="14" s="1"/>
  <c r="A128" i="15" s="1"/>
  <c r="C146" i="14"/>
  <c r="D146" i="14" s="1"/>
  <c r="E146" i="14" s="1"/>
  <c r="A144" i="15" s="1"/>
  <c r="D152" i="14"/>
  <c r="E152" i="14" s="1"/>
  <c r="A150" i="15" s="1"/>
  <c r="C168" i="14"/>
  <c r="D168" i="14" s="1"/>
  <c r="E168" i="14" s="1"/>
  <c r="A166" i="15" s="1"/>
  <c r="C126" i="14"/>
  <c r="D126" i="14" s="1"/>
  <c r="E126" i="14" s="1"/>
  <c r="A124" i="15" s="1"/>
  <c r="H18" i="7"/>
  <c r="C140" i="14" s="1"/>
  <c r="D140" i="14" s="1"/>
  <c r="E140" i="14" s="1"/>
  <c r="A138" i="15" s="1"/>
  <c r="D138" i="14"/>
  <c r="E138" i="14" s="1"/>
  <c r="A136" i="15" s="1"/>
  <c r="C154" i="14"/>
  <c r="D154" i="14" s="1"/>
  <c r="E154" i="14" s="1"/>
  <c r="A152" i="15" s="1"/>
  <c r="D156" i="14"/>
  <c r="E156" i="14" s="1"/>
  <c r="A154" i="15" s="1"/>
  <c r="C172" i="14"/>
  <c r="D172" i="14" s="1"/>
  <c r="E172" i="14" s="1"/>
  <c r="A170" i="15" s="1"/>
  <c r="D131" i="14"/>
  <c r="E131" i="14" s="1"/>
  <c r="A129" i="15" s="1"/>
  <c r="C147" i="14"/>
  <c r="D147" i="14" s="1"/>
  <c r="E147" i="14" s="1"/>
  <c r="A145" i="15" s="1"/>
  <c r="D153" i="14"/>
  <c r="E153" i="14" s="1"/>
  <c r="A151" i="15" s="1"/>
  <c r="C169" i="14"/>
  <c r="D169" i="14" s="1"/>
  <c r="E169" i="14" s="1"/>
  <c r="A167" i="15" s="1"/>
  <c r="C38" i="12"/>
  <c r="D38" i="12" s="1"/>
  <c r="E38" i="12" s="1"/>
  <c r="A36" i="13" s="1"/>
  <c r="C45" i="9"/>
  <c r="F39" i="9" s="1"/>
  <c r="F40" i="9" s="1"/>
  <c r="D47" i="14"/>
  <c r="E47" i="14" s="1"/>
  <c r="A45" i="15" s="1"/>
  <c r="C59" i="14"/>
  <c r="D46" i="14"/>
  <c r="E46" i="14" s="1"/>
  <c r="A44" i="15" s="1"/>
  <c r="C58" i="14"/>
  <c r="D45" i="14"/>
  <c r="E45" i="14" s="1"/>
  <c r="A43" i="15" s="1"/>
  <c r="C57" i="14"/>
  <c r="D44" i="14"/>
  <c r="E44" i="14" s="1"/>
  <c r="A42" i="15" s="1"/>
  <c r="C56" i="14"/>
  <c r="D114" i="14"/>
  <c r="E114" i="14" s="1"/>
  <c r="A112" i="15" s="1"/>
  <c r="D115" i="14"/>
  <c r="E115" i="14" s="1"/>
  <c r="A113" i="15" s="1"/>
  <c r="D102" i="12"/>
  <c r="E102" i="12" s="1"/>
  <c r="A100" i="13" s="1"/>
  <c r="C106" i="12"/>
  <c r="D106" i="12" s="1"/>
  <c r="E106" i="12" s="1"/>
  <c r="A104" i="13" s="1"/>
  <c r="D103" i="12"/>
  <c r="E103" i="12" s="1"/>
  <c r="A101" i="13" s="1"/>
  <c r="D37" i="12"/>
  <c r="E37" i="12" s="1"/>
  <c r="A35" i="13" s="1"/>
  <c r="D36" i="12"/>
  <c r="E36" i="12" s="1"/>
  <c r="A34" i="13" s="1"/>
  <c r="F40" i="7"/>
  <c r="E40" i="7"/>
  <c r="D40" i="7"/>
  <c r="C40" i="7"/>
  <c r="F31" i="7"/>
  <c r="E31" i="7"/>
  <c r="D31" i="7"/>
  <c r="C31" i="7"/>
  <c r="F30" i="7"/>
  <c r="E30" i="7"/>
  <c r="D30" i="7"/>
  <c r="C30" i="7"/>
  <c r="F29" i="7"/>
  <c r="E29" i="7"/>
  <c r="D29" i="7"/>
  <c r="C29" i="7"/>
  <c r="F28" i="7"/>
  <c r="E28" i="7"/>
  <c r="D28" i="7"/>
  <c r="C28" i="7"/>
  <c r="F27" i="7"/>
  <c r="E27" i="7"/>
  <c r="D27" i="7"/>
  <c r="C69" i="14" s="1"/>
  <c r="C27" i="7"/>
  <c r="C68" i="14" s="1"/>
  <c r="F26" i="7"/>
  <c r="C67" i="14" s="1"/>
  <c r="E26" i="7"/>
  <c r="C66" i="14" s="1"/>
  <c r="D26" i="7"/>
  <c r="C26" i="7"/>
  <c r="C77" i="14" l="1"/>
  <c r="D77" i="14" s="1"/>
  <c r="E77" i="14" s="1"/>
  <c r="A75" i="15" s="1"/>
  <c r="D58" i="14"/>
  <c r="E58" i="14" s="1"/>
  <c r="A56" i="15" s="1"/>
  <c r="C70" i="14"/>
  <c r="D62" i="14"/>
  <c r="E62" i="14" s="1"/>
  <c r="A60" i="15" s="1"/>
  <c r="C74" i="14"/>
  <c r="D66" i="14"/>
  <c r="E66" i="14" s="1"/>
  <c r="A64" i="15" s="1"/>
  <c r="C78" i="14"/>
  <c r="D78" i="14" s="1"/>
  <c r="E78" i="14" s="1"/>
  <c r="A76" i="15" s="1"/>
  <c r="D70" i="14"/>
  <c r="E70" i="14" s="1"/>
  <c r="A68" i="15" s="1"/>
  <c r="C82" i="14"/>
  <c r="D74" i="14"/>
  <c r="E74" i="14" s="1"/>
  <c r="A72" i="15" s="1"/>
  <c r="C86" i="14"/>
  <c r="D86" i="14" s="1"/>
  <c r="E86" i="14" s="1"/>
  <c r="A84" i="15" s="1"/>
  <c r="D98" i="14"/>
  <c r="E98" i="14" s="1"/>
  <c r="A96" i="15" s="1"/>
  <c r="C110" i="14"/>
  <c r="D59" i="14"/>
  <c r="E59" i="14" s="1"/>
  <c r="A57" i="15" s="1"/>
  <c r="C71" i="14"/>
  <c r="D71" i="14" s="1"/>
  <c r="E71" i="14" s="1"/>
  <c r="A69" i="15" s="1"/>
  <c r="D63" i="14"/>
  <c r="E63" i="14" s="1"/>
  <c r="A61" i="15" s="1"/>
  <c r="C75" i="14"/>
  <c r="D75" i="14" s="1"/>
  <c r="E75" i="14" s="1"/>
  <c r="A73" i="15" s="1"/>
  <c r="C83" i="14"/>
  <c r="C87" i="14"/>
  <c r="D87" i="14" s="1"/>
  <c r="E87" i="14" s="1"/>
  <c r="A85" i="15" s="1"/>
  <c r="D99" i="14"/>
  <c r="E99" i="14" s="1"/>
  <c r="A97" i="15" s="1"/>
  <c r="C111" i="14"/>
  <c r="D67" i="14"/>
  <c r="E67" i="14" s="1"/>
  <c r="A65" i="15" s="1"/>
  <c r="C79" i="14"/>
  <c r="D79" i="14" s="1"/>
  <c r="E79" i="14" s="1"/>
  <c r="A77" i="15" s="1"/>
  <c r="D52" i="14"/>
  <c r="E52" i="14" s="1"/>
  <c r="A50" i="15" s="1"/>
  <c r="C64" i="14"/>
  <c r="D60" i="14"/>
  <c r="E60" i="14" s="1"/>
  <c r="A58" i="15" s="1"/>
  <c r="C72" i="14"/>
  <c r="D72" i="14" s="1"/>
  <c r="E72" i="14" s="1"/>
  <c r="A70" i="15" s="1"/>
  <c r="D64" i="14"/>
  <c r="E64" i="14" s="1"/>
  <c r="A62" i="15" s="1"/>
  <c r="C76" i="14"/>
  <c r="D76" i="14" s="1"/>
  <c r="E76" i="14" s="1"/>
  <c r="A74" i="15" s="1"/>
  <c r="D68" i="14"/>
  <c r="E68" i="14" s="1"/>
  <c r="A66" i="15" s="1"/>
  <c r="C80" i="14"/>
  <c r="C84" i="14"/>
  <c r="D84" i="14" s="1"/>
  <c r="E84" i="14" s="1"/>
  <c r="A82" i="15" s="1"/>
  <c r="D96" i="14"/>
  <c r="E96" i="14" s="1"/>
  <c r="A94" i="15" s="1"/>
  <c r="C108" i="14"/>
  <c r="C39" i="9"/>
  <c r="C40" i="9" s="1"/>
  <c r="C56" i="12" s="1"/>
  <c r="D56" i="12" s="1"/>
  <c r="E56" i="12" s="1"/>
  <c r="A54" i="13" s="1"/>
  <c r="D53" i="14"/>
  <c r="E53" i="14" s="1"/>
  <c r="A51" i="15" s="1"/>
  <c r="C65" i="14"/>
  <c r="D65" i="14" s="1"/>
  <c r="E65" i="14" s="1"/>
  <c r="A63" i="15" s="1"/>
  <c r="D61" i="14"/>
  <c r="E61" i="14" s="1"/>
  <c r="A59" i="15" s="1"/>
  <c r="C73" i="14"/>
  <c r="D73" i="14" s="1"/>
  <c r="E73" i="14" s="1"/>
  <c r="A71" i="15" s="1"/>
  <c r="D69" i="14"/>
  <c r="E69" i="14" s="1"/>
  <c r="A67" i="15" s="1"/>
  <c r="C81" i="14"/>
  <c r="C85" i="14"/>
  <c r="D85" i="14" s="1"/>
  <c r="E85" i="14" s="1"/>
  <c r="A83" i="15" s="1"/>
  <c r="D97" i="14"/>
  <c r="E97" i="14" s="1"/>
  <c r="A95" i="15" s="1"/>
  <c r="C109" i="14"/>
  <c r="D39" i="9"/>
  <c r="D40" i="9" s="1"/>
  <c r="C57" i="12" s="1"/>
  <c r="D57" i="12" s="1"/>
  <c r="E57" i="12" s="1"/>
  <c r="A55" i="13" s="1"/>
  <c r="D57" i="14"/>
  <c r="E57" i="14" s="1"/>
  <c r="A55" i="15" s="1"/>
  <c r="D56" i="14"/>
  <c r="E56" i="14" s="1"/>
  <c r="A54" i="15" s="1"/>
  <c r="E35" i="7"/>
  <c r="D54" i="14"/>
  <c r="E54" i="14" s="1"/>
  <c r="A52" i="15" s="1"/>
  <c r="F35" i="7"/>
  <c r="F43" i="7" s="1"/>
  <c r="D55" i="14"/>
  <c r="E55" i="14" s="1"/>
  <c r="A53" i="15" s="1"/>
  <c r="D53" i="12"/>
  <c r="E53" i="12" s="1"/>
  <c r="A51" i="13" s="1"/>
  <c r="D35" i="7"/>
  <c r="C35" i="7"/>
  <c r="C92" i="14" s="1"/>
  <c r="D92" i="14" s="1"/>
  <c r="E92" i="14" s="1"/>
  <c r="A90" i="15" s="1"/>
  <c r="C55" i="12" l="1"/>
  <c r="D55" i="12" s="1"/>
  <c r="E55" i="12" s="1"/>
  <c r="A53" i="13" s="1"/>
  <c r="D83" i="14"/>
  <c r="E83" i="14" s="1"/>
  <c r="A81" i="15" s="1"/>
  <c r="C95" i="14"/>
  <c r="D95" i="14" s="1"/>
  <c r="E95" i="14" s="1"/>
  <c r="A93" i="15" s="1"/>
  <c r="D81" i="14"/>
  <c r="E81" i="14" s="1"/>
  <c r="A79" i="15" s="1"/>
  <c r="C93" i="14"/>
  <c r="D93" i="14" s="1"/>
  <c r="E93" i="14" s="1"/>
  <c r="A91" i="15" s="1"/>
  <c r="D82" i="14"/>
  <c r="E82" i="14" s="1"/>
  <c r="A80" i="15" s="1"/>
  <c r="C94" i="14"/>
  <c r="D94" i="14" s="1"/>
  <c r="E94" i="14" s="1"/>
  <c r="A92" i="15" s="1"/>
  <c r="D111" i="14"/>
  <c r="E111" i="14" s="1"/>
  <c r="A109" i="15" s="1"/>
  <c r="C123" i="14"/>
  <c r="D123" i="14" s="1"/>
  <c r="E123" i="14" s="1"/>
  <c r="A121" i="15" s="1"/>
  <c r="E43" i="7"/>
  <c r="C43" i="7"/>
  <c r="D80" i="14"/>
  <c r="E80" i="14" s="1"/>
  <c r="A78" i="15" s="1"/>
  <c r="D52" i="12"/>
  <c r="E52" i="12" s="1"/>
  <c r="A50" i="13" s="1"/>
  <c r="C54" i="12"/>
  <c r="D54" i="12" s="1"/>
  <c r="E54" i="12" s="1"/>
  <c r="A52" i="13" s="1"/>
  <c r="D100" i="12"/>
  <c r="E100" i="12" s="1"/>
  <c r="A98" i="13" s="1"/>
  <c r="C104" i="12"/>
  <c r="D104" i="12" s="1"/>
  <c r="E104" i="12" s="1"/>
  <c r="A102" i="13" s="1"/>
  <c r="D101" i="12"/>
  <c r="E101" i="12" s="1"/>
  <c r="A99" i="13" s="1"/>
  <c r="C105" i="12"/>
  <c r="D105" i="12" s="1"/>
  <c r="E105" i="12" s="1"/>
  <c r="A103" i="13" s="1"/>
  <c r="D43" i="7"/>
  <c r="I1" i="1"/>
  <c r="K1" i="1"/>
  <c r="G1" i="1"/>
  <c r="E1" i="1"/>
  <c r="C1" i="1"/>
  <c r="B1" i="1"/>
  <c r="B3" i="11" s="1"/>
  <c r="D110" i="14" l="1"/>
  <c r="E110" i="14" s="1"/>
  <c r="A108" i="15" s="1"/>
  <c r="C122" i="14"/>
  <c r="D122" i="14" s="1"/>
  <c r="E122" i="14" s="1"/>
  <c r="A120" i="15" s="1"/>
  <c r="D109" i="14"/>
  <c r="E109" i="14" s="1"/>
  <c r="A107" i="15" s="1"/>
  <c r="C121" i="14"/>
  <c r="D121" i="14" s="1"/>
  <c r="E121" i="14" s="1"/>
  <c r="A119" i="15" s="1"/>
  <c r="D108" i="14"/>
  <c r="E108" i="14" s="1"/>
  <c r="A106" i="15" s="1"/>
  <c r="C120" i="14"/>
  <c r="D120" i="14" s="1"/>
  <c r="E120" i="14" s="1"/>
  <c r="A118" i="15" s="1"/>
  <c r="B3" i="9"/>
  <c r="B3" i="7"/>
  <c r="H43" i="7"/>
  <c r="I43" i="7"/>
  <c r="D163" i="14" l="1"/>
  <c r="E163" i="14" s="1"/>
  <c r="A161" i="15" s="1"/>
  <c r="C179" i="14"/>
  <c r="D179" i="14" s="1"/>
  <c r="E179" i="14" s="1"/>
  <c r="A177" i="15" s="1"/>
  <c r="D162" i="14"/>
  <c r="E162" i="14" s="1"/>
  <c r="A160" i="15" s="1"/>
  <c r="C178" i="14"/>
  <c r="D178" i="14" s="1"/>
  <c r="E178" i="14" s="1"/>
  <c r="A176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 robert</author>
  </authors>
  <commentList>
    <comment ref="A1" authorId="0" shapeId="0" xr:uid="{00000000-0006-0000-0700-000001000000}">
      <text>
        <r>
          <rPr>
            <sz val="9"/>
            <color indexed="81"/>
            <rFont val="Courier New"/>
            <family val="3"/>
          </rPr>
          <t>H2_01 - D1.000 - NID - 27.06.16 - Ajout du plan CPPR241
H3_01 - D1.001 - PR  - 21.11.16 - Correction total charges
H5_01 - D1.002 - PR  - 13.12.18 - Correction fonds propres H18 dans Bilan
      - D1.003 - PR  - 11.03.19 - Ajout code budget + modif charges = produits
      - D1.004 - PR  - 22.03.19 - Positionnement 1er onglet
      - D1.005 - YAD - 11.04.19 - extension txt + gestion pdf
H6_01 - D1.006 - PR  - 14.10.19 - Préfixe "PDF_" 
      - D1.007 - PR  - 24.02.20 - Pb tableau non fermé dans pdf Compte de résultat
      - D1.007 - YAD - 25.02.20 - Préfixe "PDF_BILAN"</t>
        </r>
      </text>
    </comment>
  </commentList>
</comments>
</file>

<file path=xl/sharedStrings.xml><?xml version="1.0" encoding="utf-8"?>
<sst xmlns="http://schemas.openxmlformats.org/spreadsheetml/2006/main" count="5935" uniqueCount="996">
  <si>
    <t>ACTIF CIRCULANT</t>
  </si>
  <si>
    <t>PRODUITS FINANCIERS</t>
  </si>
  <si>
    <t>Charges de personnel</t>
  </si>
  <si>
    <t>Brut</t>
  </si>
  <si>
    <t>Net</t>
  </si>
  <si>
    <t>Immobilisations incorporelles</t>
  </si>
  <si>
    <t>Immobilisations corporelles</t>
  </si>
  <si>
    <t>Terrains</t>
  </si>
  <si>
    <t>Constructions</t>
  </si>
  <si>
    <t>Autres immobilisations corporelles</t>
  </si>
  <si>
    <t>Stocks</t>
  </si>
  <si>
    <t>Créances</t>
  </si>
  <si>
    <t>Provisions pour risques</t>
  </si>
  <si>
    <t>Provisions pour charges</t>
  </si>
  <si>
    <t>Autres produits</t>
  </si>
  <si>
    <t>Charges sociales</t>
  </si>
  <si>
    <t>Valeurs mobilières de placement</t>
  </si>
  <si>
    <t>Disponibilités</t>
  </si>
  <si>
    <t>Charges constatées d'avance</t>
  </si>
  <si>
    <t>Dettes fournisseurs et comptes rattachés</t>
  </si>
  <si>
    <t>Dettes fiscales et sociales</t>
  </si>
  <si>
    <t>Charges nettes sur cessions de valeurs mobilières de placement</t>
  </si>
  <si>
    <t>ACTIF IMMOBILISE</t>
  </si>
  <si>
    <t>Collections</t>
  </si>
  <si>
    <t>Biens historiques et culturels</t>
  </si>
  <si>
    <t>Créances sur clients et comptes rattachés</t>
  </si>
  <si>
    <t>Créances sur les redevables (produits de la fiscalité affectée)</t>
  </si>
  <si>
    <t>Créances correspondant à des opérations pour compte de tiers</t>
  </si>
  <si>
    <t>Créances sur les autres débiteurs</t>
  </si>
  <si>
    <t>TRESORERIE</t>
  </si>
  <si>
    <t>Autres</t>
  </si>
  <si>
    <t>TOTAL GENERAL</t>
  </si>
  <si>
    <t>Amortissement
et dépréciation</t>
  </si>
  <si>
    <t>ACTIF</t>
  </si>
  <si>
    <t>FONDS PROPRES</t>
  </si>
  <si>
    <t>Créances sur entités publiques (Etat, autres entités publiques)
des organismes internationaux et la CE</t>
  </si>
  <si>
    <t>PASSIF</t>
  </si>
  <si>
    <t>BILAN</t>
  </si>
  <si>
    <t>Financements reçus</t>
  </si>
  <si>
    <t>Financement de l'actif par l'état</t>
  </si>
  <si>
    <t>Financement de l'actif par des tiers</t>
  </si>
  <si>
    <t>Réserves</t>
  </si>
  <si>
    <t>Report à nouveau</t>
  </si>
  <si>
    <t>Résultat de l'exercice (bénéfice ou perte)</t>
  </si>
  <si>
    <t>PROVISIONS POUR RISQUES ET CHARGES</t>
  </si>
  <si>
    <t>DETTES FINANCIERES</t>
  </si>
  <si>
    <t>Emprunts obligataires</t>
  </si>
  <si>
    <t>Emprunts souscrits auprès d'établissements financiers</t>
  </si>
  <si>
    <t>Dettes financières et autres emprunts</t>
  </si>
  <si>
    <t>DETTES NON FINANCIERES</t>
  </si>
  <si>
    <t>Avances et acomptes reçus</t>
  </si>
  <si>
    <t>Dettes correspondant à des opérations pour compte de tiers</t>
  </si>
  <si>
    <t>Autres dettes non financières</t>
  </si>
  <si>
    <t>Produits constatés d'avance</t>
  </si>
  <si>
    <t>Autres éléments de trésorerie passive</t>
  </si>
  <si>
    <t>CHARGES</t>
  </si>
  <si>
    <t>PRODUITS</t>
  </si>
  <si>
    <t>COMPTE DE RESULTAT</t>
  </si>
  <si>
    <t>CHARGES DE FONCTIONNEMENT</t>
  </si>
  <si>
    <t>Achats</t>
  </si>
  <si>
    <t>Consommation de marchandises et d'approvisionnement</t>
  </si>
  <si>
    <t>Salaires, traitements, rémunérations</t>
  </si>
  <si>
    <t>Intéressement et participation</t>
  </si>
  <si>
    <t>Autres charges de personnel</t>
  </si>
  <si>
    <t>Autres charges de fonctionnement</t>
  </si>
  <si>
    <t>Dotation aux amortissements, dépréciations, provisions et valeurs 
nettes comptables des actifs cédés</t>
  </si>
  <si>
    <t>CHARGES D'INTERVENTION</t>
  </si>
  <si>
    <t>Dispositifs d'intervention pour compte propre</t>
  </si>
  <si>
    <t>Transferts aux ménages</t>
  </si>
  <si>
    <t>Transferts aux entreprises</t>
  </si>
  <si>
    <t>Transferts aux collectivités territoriales</t>
  </si>
  <si>
    <t>Transferts autres collectivités</t>
  </si>
  <si>
    <t>Charges résultant de la mise en jeu de la garantie de l'organisme</t>
  </si>
  <si>
    <t>Dotations aux provisions et dépréciations</t>
  </si>
  <si>
    <t>TOTAL CHARGES DE FONCTIONNEMENT ET D'INTERVENTION</t>
  </si>
  <si>
    <t>CHARGES FINANCIERES</t>
  </si>
  <si>
    <t>Charges d'intérêts</t>
  </si>
  <si>
    <t>Pertes de change</t>
  </si>
  <si>
    <t>Autres charges financières</t>
  </si>
  <si>
    <t>Dotations aux amortissements, dépréciations et aux provisions financières</t>
  </si>
  <si>
    <t>Impôts sur les sociétés</t>
  </si>
  <si>
    <t>RESULTAT DE L'ACTIVITE (BENEFICE)</t>
  </si>
  <si>
    <t>TOTAL CHARGES</t>
  </si>
  <si>
    <t>PRODUITS DE FONCTIONNEMENT</t>
  </si>
  <si>
    <t>Produits sans contrepartie directe (ou subventions et produits assimilés)</t>
  </si>
  <si>
    <t>Subventions pour charge de service public</t>
  </si>
  <si>
    <t>Subventions de fonctionnement en provenance de l'Etat et des autres 
entités publiques</t>
  </si>
  <si>
    <t>Subventions spécifiquement affectés au financement de certaines charges 
d'intervention en provenance de l'Etat et des autres entités publiques</t>
  </si>
  <si>
    <t>Dons et legs</t>
  </si>
  <si>
    <t>Produits de la fiscalité affectée</t>
  </si>
  <si>
    <t>Produits avec contrepartie directe (ou produits directs d'activité)</t>
  </si>
  <si>
    <t>Ventes de biens ou prestations de services</t>
  </si>
  <si>
    <t>Produits des cessions d'éléments d'actif</t>
  </si>
  <si>
    <t>Autres produits de gestion</t>
  </si>
  <si>
    <t>Production stockée et immobilisée</t>
  </si>
  <si>
    <t>Produits perçus en vertu d'un contrat concourant à la réalisation 
d'un service public</t>
  </si>
  <si>
    <t>Reprises sur amortissements, dépréciations et provisions 
(produits de fonctionnement)</t>
  </si>
  <si>
    <t>Reprise du financement rattaché à un actif</t>
  </si>
  <si>
    <t>Produits sur des participations et prêts</t>
  </si>
  <si>
    <t>Produits nets sur cessions des immobilisations financières</t>
  </si>
  <si>
    <t>Intérêts sur créances non immobilisées</t>
  </si>
  <si>
    <t>Produits des valeurs mobilières de placement et de la trésorerie</t>
  </si>
  <si>
    <t>Gains de change</t>
  </si>
  <si>
    <t>Autres produits financiers</t>
  </si>
  <si>
    <t>Reprises sur ammortissements, dépréciatsions et provisions financières</t>
  </si>
  <si>
    <t>RESULTAT DE L'ACTIVITE (PERTE)</t>
  </si>
  <si>
    <t>TOTAL PRODUITS</t>
  </si>
  <si>
    <t>Avances et acomptes versés par l'organisme</t>
  </si>
  <si>
    <t>COMPTES DE REGULARISATION ACTIF</t>
  </si>
  <si>
    <t>ECARTS DE CONVERSION ACTIF</t>
  </si>
  <si>
    <t>COMPTES DE REGULARISATION PASSIF</t>
  </si>
  <si>
    <t>ECARTS DE CONVERSION PASSIF</t>
  </si>
  <si>
    <t>Subventions de fonctionnement en  provenance de l'Etat et des autres  entités publiques</t>
  </si>
  <si>
    <t>Subventions spécifiquement affectés au financement de certaines charges d'intervention 
en provenance de l'Etat et des autres entités publiques</t>
  </si>
  <si>
    <t>Produits perçus en vertu d'un contrat concourant à la réalisation d'un service public</t>
  </si>
  <si>
    <t>Reprises sur amortissements, dépréciations et provisions(produits de fonctionnement)</t>
  </si>
  <si>
    <t>TOTAL ACTIF IMMOBILISE</t>
  </si>
  <si>
    <t>Dotation aux amortissements, dépréciations, provisions et valeurs nettes comptables 
des actifs cédés</t>
  </si>
  <si>
    <t>PRODUITS (OU CHARGES) NETS DE L'ACTIVITE (IV=I-II-II)</t>
  </si>
  <si>
    <t>RESULTAT IX=IV+VII-VIII</t>
  </si>
  <si>
    <t>Impôts sur les sociétés (VIII)</t>
  </si>
  <si>
    <t>TOTAL FONDS PROPRES</t>
  </si>
  <si>
    <t>TOTAL PROVISIONS POUR RISQUES ET CHARGES</t>
  </si>
  <si>
    <t>TOTAL DETTES FINANCIERES</t>
  </si>
  <si>
    <t>TOTAL DETTES NON FINANCIERES</t>
  </si>
  <si>
    <t>TOTAL TRESORERIE</t>
  </si>
  <si>
    <t>TOTAL ACTIF CIRCULANT</t>
  </si>
  <si>
    <t>TOTAL CHARGES DE FONCTIONNEMENT</t>
  </si>
  <si>
    <t>TOTAL CHARGES D'INTERVENTION</t>
  </si>
  <si>
    <t>TOTAL CHARGES FINANCIERES</t>
  </si>
  <si>
    <t>TOTAL PRODUITS FINANCIERS</t>
  </si>
  <si>
    <t>TOTAL PRODUITS DE FONCTIONNEMENT</t>
  </si>
  <si>
    <t>TOTAL PRODUITS DE FONCTIONNEMENT (I)</t>
  </si>
  <si>
    <t>TOTAL CHARGES DE FONCTIONNEMENT (II)</t>
  </si>
  <si>
    <t>TOTAL CHARGES D'INTERVENTION (III)</t>
  </si>
  <si>
    <t>TOTAL PRODUITS FINANCIERS (V)</t>
  </si>
  <si>
    <t>TOTAL CHARGES FINANCIERES (VI)</t>
  </si>
  <si>
    <t>PRODUITS (OU CHARGES) NETS FINANCIERS (VII=V-VI)</t>
  </si>
  <si>
    <t>Plan 1</t>
  </si>
  <si>
    <t>Intitulé</t>
  </si>
  <si>
    <t>Plan 2</t>
  </si>
  <si>
    <t>Plan 3</t>
  </si>
  <si>
    <t>Plan 4</t>
  </si>
  <si>
    <t>Plan 5</t>
  </si>
  <si>
    <t>Plan 6</t>
  </si>
  <si>
    <t>Plan 7</t>
  </si>
  <si>
    <t>Plan 8</t>
  </si>
  <si>
    <t>Plan 9</t>
  </si>
  <si>
    <t>Plan 10</t>
  </si>
  <si>
    <t>Plan 11</t>
  </si>
  <si>
    <t>Plan 12</t>
  </si>
  <si>
    <t>Plan 13</t>
  </si>
  <si>
    <t>Plan 14</t>
  </si>
  <si>
    <t>Plan 15</t>
  </si>
  <si>
    <t>Plan 16</t>
  </si>
  <si>
    <t>Compte</t>
  </si>
  <si>
    <t>Type de mouvement</t>
  </si>
  <si>
    <t>Plan</t>
  </si>
  <si>
    <t>Montant brut période 1</t>
  </si>
  <si>
    <t>Montant à déduire période 1</t>
  </si>
  <si>
    <t>Montant net période 1</t>
  </si>
  <si>
    <t>Montant brut période 2</t>
  </si>
  <si>
    <t>Montant à déduire période 2</t>
  </si>
  <si>
    <t>Montant net période 2</t>
  </si>
  <si>
    <t>Montant colonne calculée</t>
  </si>
  <si>
    <t>Etablissement</t>
  </si>
  <si>
    <t>Adresse 1</t>
  </si>
  <si>
    <t>Code Postal</t>
  </si>
  <si>
    <t>Ville</t>
  </si>
  <si>
    <t>SIRET</t>
  </si>
  <si>
    <t>Début période 1</t>
  </si>
  <si>
    <t>Fin période 1</t>
  </si>
  <si>
    <t>Début période 2</t>
  </si>
  <si>
    <t>Fin période 2</t>
  </si>
  <si>
    <t>Date de clôture</t>
  </si>
  <si>
    <t>Date de début d'exercice</t>
  </si>
  <si>
    <t>Date de fin d'exercice</t>
  </si>
  <si>
    <t>Etablissement :</t>
  </si>
  <si>
    <t>Adresse 1 :</t>
  </si>
  <si>
    <t>Code Postal :</t>
  </si>
  <si>
    <t>Ville :</t>
  </si>
  <si>
    <t>SIRET :</t>
  </si>
  <si>
    <t>Période 1 :</t>
  </si>
  <si>
    <t>Période 2 :</t>
  </si>
  <si>
    <t>Date de clôture :</t>
  </si>
  <si>
    <t>Exercice :</t>
  </si>
  <si>
    <t>Produits nets sur cession de valeurs mobilières de placement</t>
  </si>
  <si>
    <t>Installations techniques, matériels et outillage</t>
  </si>
  <si>
    <t>Immobilisations corporelles en cours</t>
  </si>
  <si>
    <t>Avances et acomptes sur commandes</t>
  </si>
  <si>
    <t>Immobilisations financières</t>
  </si>
  <si>
    <t xml:space="preserve">Code fichier : </t>
  </si>
  <si>
    <t>Identifiant de l'établissement</t>
  </si>
  <si>
    <t>Type de document</t>
  </si>
  <si>
    <t>Année de l'exercice</t>
  </si>
  <si>
    <t>Code nomenclature</t>
  </si>
  <si>
    <t>SIREN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</si>
  <si>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</si>
  <si>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</si>
  <si>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</si>
  <si>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</si>
  <si>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</si>
  <si>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</si>
  <si>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</si>
  <si>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</si>
  <si>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</si>
  <si>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</si>
  <si>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</si>
  <si>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</si>
  <si>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</si>
  <si>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</si>
  <si>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</si>
  <si>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</si>
  <si>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</si>
  <si>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</si>
  <si>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</si>
  <si>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</si>
  <si>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</si>
  <si>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</si>
  <si>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</si>
  <si>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</si>
  <si>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</si>
  <si>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</si>
  <si>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</si>
  <si>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</si>
  <si>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</si>
  <si>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</si>
  <si>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</si>
  <si>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</si>
  <si>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</si>
  <si>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</si>
  <si>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</si>
  <si>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</si>
  <si>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</si>
  <si>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</si>
  <si>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</si>
  <si>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</si>
  <si>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</si>
  <si>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</si>
  <si>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</si>
  <si>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</si>
  <si>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</si>
  <si>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</si>
  <si>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</si>
  <si>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</si>
  <si>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</si>
  <si>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</si>
  <si>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</si>
  <si>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</si>
  <si>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</si>
  <si>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</si>
  <si>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</si>
  <si>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</si>
  <si>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</si>
  <si>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</si>
  <si>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</si>
  <si>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</si>
  <si>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</si>
  <si>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</si>
  <si>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</si>
  <si>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</si>
  <si>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</si>
  <si>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</si>
  <si>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</si>
  <si>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</si>
  <si>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</si>
  <si>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</si>
  <si>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</si>
  <si>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</si>
  <si>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</si>
  <si>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</si>
  <si>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</si>
  <si>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</si>
  <si>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</si>
  <si>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</si>
  <si>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</si>
  <si>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</si>
  <si>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</si>
  <si>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</si>
  <si>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</si>
  <si>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</si>
  <si>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</si>
  <si>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</si>
  <si>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</si>
  <si>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</si>
  <si>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</si>
  <si>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</si>
  <si>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</si>
  <si>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</si>
  <si>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</si>
  <si>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</si>
  <si>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</si>
  <si>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</si>
  <si>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</si>
  <si>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</si>
  <si>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</si>
  <si>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</si>
  <si>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Date d'arrêté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</si>
  <si>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</si>
  <si>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</si>
  <si>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</si>
  <si>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</si>
  <si>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</si>
  <si>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</si>
  <si>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</si>
  <si>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</si>
  <si>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</si>
  <si>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</si>
  <si>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</si>
  <si>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</si>
  <si>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</si>
  <si>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</si>
  <si>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</si>
  <si>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</si>
  <si>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</si>
  <si>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</si>
  <si>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</si>
  <si>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</si>
  <si>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</si>
  <si>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</si>
  <si>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</si>
  <si>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</si>
  <si>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</si>
  <si>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</si>
  <si>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</si>
  <si>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</si>
  <si>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</si>
  <si>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</si>
  <si>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</si>
  <si>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</si>
  <si>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</si>
  <si>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</si>
  <si>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</si>
  <si>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</si>
  <si>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</si>
  <si>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</si>
  <si>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</si>
  <si>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</si>
  <si>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</si>
  <si>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</si>
  <si>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</si>
  <si>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</si>
  <si>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</si>
  <si>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</si>
  <si>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</si>
  <si>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</si>
  <si>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</si>
  <si>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</si>
  <si>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</si>
  <si>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</si>
  <si>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</si>
  <si>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</si>
  <si>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</si>
  <si>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</si>
  <si>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</si>
  <si>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</si>
  <si>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</si>
  <si>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</si>
  <si>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Engagements à réaliser sur fonds dédiés (Fondations)</t>
  </si>
  <si>
    <t>Report des ressources non utilisées des exercices antérieurs (Fondations)</t>
  </si>
  <si>
    <t>Transferts aux autres collectivités</t>
  </si>
  <si>
    <t>Immobilisations grevées de droits</t>
  </si>
  <si>
    <t>Immobilisations corporelles (biens vivants)</t>
  </si>
  <si>
    <t>Fonds propres des fondations</t>
  </si>
  <si>
    <t>Ecarts de réévaluation</t>
  </si>
  <si>
    <t>Provisions réglementées</t>
  </si>
  <si>
    <t>Immobilisations mises en concession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</si>
  <si>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</si>
  <si>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</si>
  <si>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</si>
  <si>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</si>
  <si>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</si>
  <si>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</si>
  <si>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</si>
  <si>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</si>
  <si>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</si>
  <si>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</si>
  <si>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</si>
  <si>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</si>
  <si>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</si>
  <si>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</si>
  <si>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</si>
  <si>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</si>
  <si>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Code budget</t>
  </si>
  <si>
    <t>CPGBCP</t>
  </si>
  <si>
    <t>Plan comptable GBCP</t>
  </si>
  <si>
    <t>CPBILAN</t>
  </si>
  <si>
    <t>Bilan</t>
  </si>
  <si>
    <t>CPBA</t>
  </si>
  <si>
    <t>Actif</t>
  </si>
  <si>
    <t>CPBA1</t>
  </si>
  <si>
    <t>Actif immobilisé</t>
  </si>
  <si>
    <t>CPBA11</t>
  </si>
  <si>
    <t>Immob. incorporelles</t>
  </si>
  <si>
    <t>Fournisseurs</t>
  </si>
  <si>
    <t>15000</t>
  </si>
  <si>
    <t>AURILLAC</t>
  </si>
  <si>
    <t>1479999999</t>
  </si>
  <si>
    <t>02</t>
  </si>
  <si>
    <t>01</t>
  </si>
  <si>
    <t>316393834</t>
  </si>
  <si>
    <t>CPBA12</t>
  </si>
  <si>
    <t>Immob. corporelles</t>
  </si>
  <si>
    <t>CPBA128</t>
  </si>
  <si>
    <t>218100</t>
  </si>
  <si>
    <t>218200</t>
  </si>
  <si>
    <t>218300</t>
  </si>
  <si>
    <t>218400</t>
  </si>
  <si>
    <t>CPBA17</t>
  </si>
  <si>
    <t>Autres immobilisations financières</t>
  </si>
  <si>
    <t>CPBA2</t>
  </si>
  <si>
    <t>Actif circulant</t>
  </si>
  <si>
    <t>CPBA21</t>
  </si>
  <si>
    <t>CPBA22</t>
  </si>
  <si>
    <t>CPBA222</t>
  </si>
  <si>
    <t>416000</t>
  </si>
  <si>
    <t>418100</t>
  </si>
  <si>
    <t>491000</t>
  </si>
  <si>
    <t>CPBA224</t>
  </si>
  <si>
    <t>Avances et acomptes versés</t>
  </si>
  <si>
    <t>CPBA225</t>
  </si>
  <si>
    <t>Créances sur opérations pour compte de tiers</t>
  </si>
  <si>
    <t>467000</t>
  </si>
  <si>
    <t>CPBA226</t>
  </si>
  <si>
    <t>CPBA23</t>
  </si>
  <si>
    <t>CCA</t>
  </si>
  <si>
    <t>486000</t>
  </si>
  <si>
    <t>CPBA3</t>
  </si>
  <si>
    <t>Trésorerie</t>
  </si>
  <si>
    <t>CPBA31</t>
  </si>
  <si>
    <t>CPBA32</t>
  </si>
  <si>
    <t>512100</t>
  </si>
  <si>
    <t>512200</t>
  </si>
  <si>
    <t>512400</t>
  </si>
  <si>
    <t>512500</t>
  </si>
  <si>
    <t>CPBA5</t>
  </si>
  <si>
    <t>Ecarts de conversion Actif</t>
  </si>
  <si>
    <t>CPBP</t>
  </si>
  <si>
    <t>Passif</t>
  </si>
  <si>
    <t>CPBP1</t>
  </si>
  <si>
    <t>Fonds propres</t>
  </si>
  <si>
    <t>CPBP11</t>
  </si>
  <si>
    <t>CPBP111</t>
  </si>
  <si>
    <t>Financements de l'actif par l'Etat</t>
  </si>
  <si>
    <t>CPBP12</t>
  </si>
  <si>
    <t>CPBP14</t>
  </si>
  <si>
    <t>Résultat de l'exercice</t>
  </si>
  <si>
    <t>120000</t>
  </si>
  <si>
    <t>129000</t>
  </si>
  <si>
    <t>604000</t>
  </si>
  <si>
    <t>606300</t>
  </si>
  <si>
    <t>613100</t>
  </si>
  <si>
    <t>613200</t>
  </si>
  <si>
    <t>613500</t>
  </si>
  <si>
    <t>666000</t>
  </si>
  <si>
    <t>681110</t>
  </si>
  <si>
    <t>681740</t>
  </si>
  <si>
    <t>706000</t>
  </si>
  <si>
    <t>707100</t>
  </si>
  <si>
    <t>766000</t>
  </si>
  <si>
    <t>CPBP2</t>
  </si>
  <si>
    <t>Provisions pour risques et charges</t>
  </si>
  <si>
    <t>CPBP21</t>
  </si>
  <si>
    <t>151100</t>
  </si>
  <si>
    <t>CPBP3</t>
  </si>
  <si>
    <t>Dettes financières</t>
  </si>
  <si>
    <t>CPBP33</t>
  </si>
  <si>
    <t>CPBP4</t>
  </si>
  <si>
    <t>Dettes non financières</t>
  </si>
  <si>
    <t>CPBP41</t>
  </si>
  <si>
    <t>Dettes fournissseurs</t>
  </si>
  <si>
    <t>408100</t>
  </si>
  <si>
    <t>CPBP42</t>
  </si>
  <si>
    <t>445510</t>
  </si>
  <si>
    <t>TVA a decaisser</t>
  </si>
  <si>
    <t>445660</t>
  </si>
  <si>
    <t>445860</t>
  </si>
  <si>
    <t>445870</t>
  </si>
  <si>
    <t>CPBP43</t>
  </si>
  <si>
    <t>CPBP45</t>
  </si>
  <si>
    <t>455500</t>
  </si>
  <si>
    <t>462000</t>
  </si>
  <si>
    <t>CPBP46</t>
  </si>
  <si>
    <t>PCA</t>
  </si>
  <si>
    <t>487000</t>
  </si>
  <si>
    <t>CPRES</t>
  </si>
  <si>
    <t>Compte de résultat</t>
  </si>
  <si>
    <t>CPCH</t>
  </si>
  <si>
    <t>Charges</t>
  </si>
  <si>
    <t>CPCH1</t>
  </si>
  <si>
    <t>Charges de fonctionnement</t>
  </si>
  <si>
    <t>CPCH11</t>
  </si>
  <si>
    <t>CPCH12</t>
  </si>
  <si>
    <t>Cosommation de marchandises et d'approvisionnements</t>
  </si>
  <si>
    <t>CPCH14</t>
  </si>
  <si>
    <t>CPCH15</t>
  </si>
  <si>
    <t>Dotation aux amortissement, dépréciations, provisions VNCAC</t>
  </si>
  <si>
    <t>CPCH3</t>
  </si>
  <si>
    <t>Charges financières</t>
  </si>
  <si>
    <t>CPCH33</t>
  </si>
  <si>
    <t>CPCH34</t>
  </si>
  <si>
    <t>CPPR</t>
  </si>
  <si>
    <t>Produits</t>
  </si>
  <si>
    <t>CPPR1</t>
  </si>
  <si>
    <t>Produits de fonctionnement</t>
  </si>
  <si>
    <t>CPPR12</t>
  </si>
  <si>
    <t>Produits avec contrepartie directe</t>
  </si>
  <si>
    <t>CPPR121</t>
  </si>
  <si>
    <t>Ventes de biens et prestations</t>
  </si>
  <si>
    <t>CPPR2</t>
  </si>
  <si>
    <t>Produits financiers</t>
  </si>
  <si>
    <t>CPPR23</t>
  </si>
  <si>
    <t>CPPR25</t>
  </si>
  <si>
    <t>CPPR26</t>
  </si>
  <si>
    <t>205000</t>
  </si>
  <si>
    <t>Depot marq. QUALIAC</t>
  </si>
  <si>
    <t>PB</t>
  </si>
  <si>
    <t>QUALIAC</t>
  </si>
  <si>
    <t>Parc d'Activité de tronquière</t>
  </si>
  <si>
    <t>12345678912345</t>
  </si>
  <si>
    <t>01/2014</t>
  </si>
  <si>
    <t>12/2014</t>
  </si>
  <si>
    <t>01/2013</t>
  </si>
  <si>
    <t>12/2013</t>
  </si>
  <si>
    <t>31/12/2014</t>
  </si>
  <si>
    <t>01/01/2015</t>
  </si>
  <si>
    <t>31/12/2015</t>
  </si>
  <si>
    <t>2015</t>
  </si>
  <si>
    <t>31122015</t>
  </si>
  <si>
    <t>280500</t>
  </si>
  <si>
    <t>Amort. Depot QUALIAC</t>
  </si>
  <si>
    <t>Immob agent.amenag.</t>
  </si>
  <si>
    <t>Immob mat transport</t>
  </si>
  <si>
    <t>Immob mat. informat.</t>
  </si>
  <si>
    <t>Immo.mob.mat.bureau</t>
  </si>
  <si>
    <t>281810</t>
  </si>
  <si>
    <t>Amort. Ag. Amen. Div</t>
  </si>
  <si>
    <t>281820</t>
  </si>
  <si>
    <t>Amort. Mat. Transp.</t>
  </si>
  <si>
    <t>281830</t>
  </si>
  <si>
    <t>Amort. Mat. Infor.</t>
  </si>
  <si>
    <t>281840</t>
  </si>
  <si>
    <t>Amort. mob. bureau</t>
  </si>
  <si>
    <t>275110</t>
  </si>
  <si>
    <t>Depot Garantie JEFF</t>
  </si>
  <si>
    <t>275112</t>
  </si>
  <si>
    <t>Depot Garanti.SEBA15</t>
  </si>
  <si>
    <t>275114</t>
  </si>
  <si>
    <t>Depot Garantie Poste</t>
  </si>
  <si>
    <t>275116</t>
  </si>
  <si>
    <t>Depot Garantie  PRES</t>
  </si>
  <si>
    <t>275117</t>
  </si>
  <si>
    <t>Dépôt Garantie REGUS</t>
  </si>
  <si>
    <t>275118</t>
  </si>
  <si>
    <t>Depot Garantie SAPN</t>
  </si>
  <si>
    <t>345100</t>
  </si>
  <si>
    <t>Etudes en Cours</t>
  </si>
  <si>
    <t>371000</t>
  </si>
  <si>
    <t>Stock Marchandise</t>
  </si>
  <si>
    <t>397100</t>
  </si>
  <si>
    <t>Depreciation Stock</t>
  </si>
  <si>
    <t>411162</t>
  </si>
  <si>
    <t>Clts Serv. TVA exo.</t>
  </si>
  <si>
    <t>411166</t>
  </si>
  <si>
    <t>Clients Serv. 19.6 %</t>
  </si>
  <si>
    <t>411170</t>
  </si>
  <si>
    <t>Clients Materiel</t>
  </si>
  <si>
    <t>411760</t>
  </si>
  <si>
    <t>Clts Serv. Ret. Gar.</t>
  </si>
  <si>
    <t>Clients Douteux</t>
  </si>
  <si>
    <t>Clts Fact. a Etabl.</t>
  </si>
  <si>
    <t>prov.deprec.clients</t>
  </si>
  <si>
    <t>409800</t>
  </si>
  <si>
    <t>Avoirs a recevoir</t>
  </si>
  <si>
    <t>Deb. Cred. Divers</t>
  </si>
  <si>
    <t>496000</t>
  </si>
  <si>
    <t>prov.deprec.cptes de</t>
  </si>
  <si>
    <t>Charg.Const.d'Avanc.</t>
  </si>
  <si>
    <t>508100</t>
  </si>
  <si>
    <t>Autres Valeurs Mob.</t>
  </si>
  <si>
    <t>511210</t>
  </si>
  <si>
    <t>Effets à encais. SG</t>
  </si>
  <si>
    <t>B.N.P.</t>
  </si>
  <si>
    <t>Societe Generale</t>
  </si>
  <si>
    <t>512220</t>
  </si>
  <si>
    <t>Ste Generale Devises</t>
  </si>
  <si>
    <t>BCME</t>
  </si>
  <si>
    <t>Crédit Agricole</t>
  </si>
  <si>
    <t>530000</t>
  </si>
  <si>
    <t>Caisse</t>
  </si>
  <si>
    <t>476100</t>
  </si>
  <si>
    <t>Diff.Con.Act.dim.cr.</t>
  </si>
  <si>
    <t>101000</t>
  </si>
  <si>
    <t>Capital Inference</t>
  </si>
  <si>
    <t>106100</t>
  </si>
  <si>
    <t>Reserve legale</t>
  </si>
  <si>
    <t>106880</t>
  </si>
  <si>
    <t>Autres reserves</t>
  </si>
  <si>
    <t>CPBP13</t>
  </si>
  <si>
    <t>110000</t>
  </si>
  <si>
    <t>Report a nouv. cred.</t>
  </si>
  <si>
    <t>Benefice exercice</t>
  </si>
  <si>
    <t>Perte de l' exercice</t>
  </si>
  <si>
    <t>603700</t>
  </si>
  <si>
    <t>Variation stock maté</t>
  </si>
  <si>
    <t>603701</t>
  </si>
  <si>
    <t>Variation stock lice</t>
  </si>
  <si>
    <t>Achat Etud.&amp;SrvRvte</t>
  </si>
  <si>
    <t>604011</t>
  </si>
  <si>
    <t>Dépl sous traités</t>
  </si>
  <si>
    <t>604100</t>
  </si>
  <si>
    <t>Achat mt revente</t>
  </si>
  <si>
    <t>604301</t>
  </si>
  <si>
    <t>Maint sous traitées</t>
  </si>
  <si>
    <t>604501</t>
  </si>
  <si>
    <t>Licences sous-traité</t>
  </si>
  <si>
    <t>606120</t>
  </si>
  <si>
    <t>Electricite</t>
  </si>
  <si>
    <t>606130</t>
  </si>
  <si>
    <t>GAZ</t>
  </si>
  <si>
    <t>Outil.pet.mater.log.</t>
  </si>
  <si>
    <t>606400</t>
  </si>
  <si>
    <t>Fournitur.administrt</t>
  </si>
  <si>
    <t>606600</t>
  </si>
  <si>
    <t>Carburant</t>
  </si>
  <si>
    <t>607000</t>
  </si>
  <si>
    <t>Achat materiel rvte</t>
  </si>
  <si>
    <t>607070</t>
  </si>
  <si>
    <t>Achat mat.rvte stock</t>
  </si>
  <si>
    <t>607100</t>
  </si>
  <si>
    <t>Achat licences rvte</t>
  </si>
  <si>
    <t>607170</t>
  </si>
  <si>
    <t>Achat lic.rvte stock</t>
  </si>
  <si>
    <t>607200</t>
  </si>
  <si>
    <t>Frais acces. /achats</t>
  </si>
  <si>
    <t>608000</t>
  </si>
  <si>
    <t>611100</t>
  </si>
  <si>
    <t>Frais de Surveil.</t>
  </si>
  <si>
    <t>Location voit foncti</t>
  </si>
  <si>
    <t>Location bureaux</t>
  </si>
  <si>
    <t>Location materiel</t>
  </si>
  <si>
    <t>614000</t>
  </si>
  <si>
    <t>Charges loc+co-prop.</t>
  </si>
  <si>
    <t>615200</t>
  </si>
  <si>
    <t>Locx entret.reparat.</t>
  </si>
  <si>
    <t>615510</t>
  </si>
  <si>
    <t>Entret.Repar.Auto</t>
  </si>
  <si>
    <t>615520</t>
  </si>
  <si>
    <t>Entret.Repar.Divers</t>
  </si>
  <si>
    <t>615660</t>
  </si>
  <si>
    <t>Maintenance logiciel</t>
  </si>
  <si>
    <t>615670</t>
  </si>
  <si>
    <t>Maintenance materiel</t>
  </si>
  <si>
    <t>616100</t>
  </si>
  <si>
    <t>Assurances diverses</t>
  </si>
  <si>
    <t>616300</t>
  </si>
  <si>
    <t>Assurances autos</t>
  </si>
  <si>
    <t>617000</t>
  </si>
  <si>
    <t>Etud&amp;Recherc.Qualiac</t>
  </si>
  <si>
    <t>617030</t>
  </si>
  <si>
    <t>Etudes Marketing</t>
  </si>
  <si>
    <t>617040</t>
  </si>
  <si>
    <t>Marketing direct</t>
  </si>
  <si>
    <t>617050</t>
  </si>
  <si>
    <t>Frais div presse</t>
  </si>
  <si>
    <t>618100</t>
  </si>
  <si>
    <t>Documentation gener.</t>
  </si>
  <si>
    <t>618520</t>
  </si>
  <si>
    <t>Formation profession</t>
  </si>
  <si>
    <t>618530</t>
  </si>
  <si>
    <t>Frais appel fond Age</t>
  </si>
  <si>
    <t>621100</t>
  </si>
  <si>
    <t>Personnel Interim.</t>
  </si>
  <si>
    <t>622200</t>
  </si>
  <si>
    <t>Commission &amp; Court.</t>
  </si>
  <si>
    <t>622600</t>
  </si>
  <si>
    <t>Honoraires administ.</t>
  </si>
  <si>
    <t>622620</t>
  </si>
  <si>
    <t>Honoraires recruteme</t>
  </si>
  <si>
    <t>622630</t>
  </si>
  <si>
    <t>Hon Comm et market</t>
  </si>
  <si>
    <t>622640</t>
  </si>
  <si>
    <t>Honor.Audit&amp;Cons.Ext</t>
  </si>
  <si>
    <t>622700</t>
  </si>
  <si>
    <t>Fr. Actes &amp; Conten.</t>
  </si>
  <si>
    <t>622800</t>
  </si>
  <si>
    <t>Rdev. Adm.</t>
  </si>
  <si>
    <t>623000</t>
  </si>
  <si>
    <t>Pub, publicat&amp;Relati</t>
  </si>
  <si>
    <t>623100</t>
  </si>
  <si>
    <t>Insertions publicit.</t>
  </si>
  <si>
    <t>623120</t>
  </si>
  <si>
    <t>Annonces emb.&amp;légale</t>
  </si>
  <si>
    <t>623300</t>
  </si>
  <si>
    <t>Foires &amp; expos Salon</t>
  </si>
  <si>
    <t>623350</t>
  </si>
  <si>
    <t>Foires &amp; expos Sém</t>
  </si>
  <si>
    <t>623400</t>
  </si>
  <si>
    <t>Cadeaux divers</t>
  </si>
  <si>
    <t>623600</t>
  </si>
  <si>
    <t>Catalogue &amp; Imprimés</t>
  </si>
  <si>
    <t>623800</t>
  </si>
  <si>
    <t>Dons Divers</t>
  </si>
  <si>
    <t>624200</t>
  </si>
  <si>
    <t>Fret et Transport</t>
  </si>
  <si>
    <t>624300</t>
  </si>
  <si>
    <t>Frais de déménagemen</t>
  </si>
  <si>
    <t>624700</t>
  </si>
  <si>
    <t>Transp.Coll.Personne</t>
  </si>
  <si>
    <t>625100</t>
  </si>
  <si>
    <t>Voy &amp; depl. GENERAL</t>
  </si>
  <si>
    <t>625200</t>
  </si>
  <si>
    <t>Frais de dép./Hono.</t>
  </si>
  <si>
    <t>625230</t>
  </si>
  <si>
    <t>Voy &amp; depl. VENDUS</t>
  </si>
  <si>
    <t>625300</t>
  </si>
  <si>
    <t>Presta Service/FrDép</t>
  </si>
  <si>
    <t>625601</t>
  </si>
  <si>
    <t>MISSIONS INTERNES</t>
  </si>
  <si>
    <t>625700</t>
  </si>
  <si>
    <t>MISSIONS RECEPTIONS</t>
  </si>
  <si>
    <t>626000</t>
  </si>
  <si>
    <t>PTT affranchissement</t>
  </si>
  <si>
    <t>626100</t>
  </si>
  <si>
    <t>Telephone Fax Telex</t>
  </si>
  <si>
    <t>627000</t>
  </si>
  <si>
    <t>Frais Serv. Bancair.</t>
  </si>
  <si>
    <t>628000</t>
  </si>
  <si>
    <t>Autres serv. ext. dv</t>
  </si>
  <si>
    <t>628100</t>
  </si>
  <si>
    <t>Cotisat. dons pourb.</t>
  </si>
  <si>
    <t>633300</t>
  </si>
  <si>
    <t>Form.Continue Orga.</t>
  </si>
  <si>
    <t>633400</t>
  </si>
  <si>
    <t>Eff.Construct.Organ.</t>
  </si>
  <si>
    <t>633500</t>
  </si>
  <si>
    <t>Taxe Apprentissage</t>
  </si>
  <si>
    <t>635100</t>
  </si>
  <si>
    <t>Taxe professionnelle</t>
  </si>
  <si>
    <t>635110</t>
  </si>
  <si>
    <t>635140</t>
  </si>
  <si>
    <t>Taxe différencielle/</t>
  </si>
  <si>
    <t>635400</t>
  </si>
  <si>
    <t>Droits enregist+timb</t>
  </si>
  <si>
    <t>635514</t>
  </si>
  <si>
    <t>Taxe sur les véhicul</t>
  </si>
  <si>
    <t>637100</t>
  </si>
  <si>
    <t>ORGANIC</t>
  </si>
  <si>
    <t>637800</t>
  </si>
  <si>
    <t>AGEFIPH</t>
  </si>
  <si>
    <t>641100</t>
  </si>
  <si>
    <t>Salaires</t>
  </si>
  <si>
    <t>641101</t>
  </si>
  <si>
    <t>Commissions</t>
  </si>
  <si>
    <t>641102</t>
  </si>
  <si>
    <t>Primes variables</t>
  </si>
  <si>
    <t>641200</t>
  </si>
  <si>
    <t>Conges payes</t>
  </si>
  <si>
    <t>641400</t>
  </si>
  <si>
    <t>Indemnit. Licencie.</t>
  </si>
  <si>
    <t>641500</t>
  </si>
  <si>
    <t>Indemnit. Transact.</t>
  </si>
  <si>
    <t>645100</t>
  </si>
  <si>
    <t>Cotisations URSSAF</t>
  </si>
  <si>
    <t>645108</t>
  </si>
  <si>
    <t>Cotis. URSSAF Paris</t>
  </si>
  <si>
    <t>645109</t>
  </si>
  <si>
    <t>Cotis. URSSAF Cham</t>
  </si>
  <si>
    <t>645200</t>
  </si>
  <si>
    <t>Charg.Soc.Conges Pay</t>
  </si>
  <si>
    <t>645300</t>
  </si>
  <si>
    <t>Cotisations Mornay</t>
  </si>
  <si>
    <t>645310</t>
  </si>
  <si>
    <t>Cotisations CGIC</t>
  </si>
  <si>
    <t>645320</t>
  </si>
  <si>
    <t>Cotisations AGRR</t>
  </si>
  <si>
    <t>645330</t>
  </si>
  <si>
    <t>Cotisations MC 15</t>
  </si>
  <si>
    <t>645400</t>
  </si>
  <si>
    <t>Cotisations ASSEDIC</t>
  </si>
  <si>
    <t>645800</t>
  </si>
  <si>
    <t>Cot.autres org. soc.</t>
  </si>
  <si>
    <t>647200</t>
  </si>
  <si>
    <t>Versement C.E.</t>
  </si>
  <si>
    <t>647400</t>
  </si>
  <si>
    <t>Versement Oeuvres CE</t>
  </si>
  <si>
    <t>647500</t>
  </si>
  <si>
    <t>Medecine du Travail</t>
  </si>
  <si>
    <t>647600</t>
  </si>
  <si>
    <t>Indemnités transport</t>
  </si>
  <si>
    <t>647700</t>
  </si>
  <si>
    <t>TR Salarié</t>
  </si>
  <si>
    <t>648000</t>
  </si>
  <si>
    <t>Autres chges person.</t>
  </si>
  <si>
    <t>658000</t>
  </si>
  <si>
    <t>Charges gestion</t>
  </si>
  <si>
    <t>658100</t>
  </si>
  <si>
    <t>Pertes de Change</t>
  </si>
  <si>
    <t>668800</t>
  </si>
  <si>
    <t>Autres charges finan</t>
  </si>
  <si>
    <t>671200</t>
  </si>
  <si>
    <t>Contraventions</t>
  </si>
  <si>
    <t>671800</t>
  </si>
  <si>
    <t>Autr.Charg.Excep.Ges</t>
  </si>
  <si>
    <t>675100</t>
  </si>
  <si>
    <t>Val.Cpt.Immo Incorp.</t>
  </si>
  <si>
    <t>Dot.Depot de marque</t>
  </si>
  <si>
    <t>681121</t>
  </si>
  <si>
    <t>Dot.Amort.Ag.Am.Div.</t>
  </si>
  <si>
    <t>681123</t>
  </si>
  <si>
    <t>Dot.Amort.Mat.Infor.</t>
  </si>
  <si>
    <t>681124</t>
  </si>
  <si>
    <t>Dot.Amort.Mat.Bureau</t>
  </si>
  <si>
    <t>681500</t>
  </si>
  <si>
    <t>Dot.Prov.Risq.Ch.Exp</t>
  </si>
  <si>
    <t>681730</t>
  </si>
  <si>
    <t>Dot. Prov. Depr. St.</t>
  </si>
  <si>
    <t>Dot depreciat client</t>
  </si>
  <si>
    <t>681745</t>
  </si>
  <si>
    <t>Dot depreciat creanc</t>
  </si>
  <si>
    <t>691000</t>
  </si>
  <si>
    <t>Participation</t>
  </si>
  <si>
    <t>695000</t>
  </si>
  <si>
    <t>Impot sur Benefices</t>
  </si>
  <si>
    <t>Ventes prest. S.S.</t>
  </si>
  <si>
    <t>706001</t>
  </si>
  <si>
    <t>Prest.serv.sous trai</t>
  </si>
  <si>
    <t>706011</t>
  </si>
  <si>
    <t>Dplts sous-traités</t>
  </si>
  <si>
    <t>706080</t>
  </si>
  <si>
    <t>Refact.Depl.France</t>
  </si>
  <si>
    <t>706200</t>
  </si>
  <si>
    <t>Ventes prest. H.S.</t>
  </si>
  <si>
    <t>706210</t>
  </si>
  <si>
    <t>Ventes Consult HS Fr</t>
  </si>
  <si>
    <t>706220</t>
  </si>
  <si>
    <t>Ventes form. M.E.</t>
  </si>
  <si>
    <t>706300</t>
  </si>
  <si>
    <t>Ventes Maintenance</t>
  </si>
  <si>
    <t>706301</t>
  </si>
  <si>
    <t>Maint sous-traitées</t>
  </si>
  <si>
    <t>706330</t>
  </si>
  <si>
    <t>Vte Gérance d'exploi</t>
  </si>
  <si>
    <t>706370</t>
  </si>
  <si>
    <t>Vte Maint.Achat Rev.</t>
  </si>
  <si>
    <t>706500</t>
  </si>
  <si>
    <t>Ventes Progiciels</t>
  </si>
  <si>
    <t>706501</t>
  </si>
  <si>
    <t>Licence sous-traités</t>
  </si>
  <si>
    <t>706902</t>
  </si>
  <si>
    <t>Ventes Serv.Exo SS</t>
  </si>
  <si>
    <t>706921</t>
  </si>
  <si>
    <t>Ventes ServExo hs CR</t>
  </si>
  <si>
    <t>706922</t>
  </si>
  <si>
    <t>Ventes Serv.Exo hs</t>
  </si>
  <si>
    <t>706932</t>
  </si>
  <si>
    <t>Export mt Exo</t>
  </si>
  <si>
    <t>706937</t>
  </si>
  <si>
    <t>Vte mt.A/R exo</t>
  </si>
  <si>
    <t>706938</t>
  </si>
  <si>
    <t>Vte mt.A/R 3%</t>
  </si>
  <si>
    <t>706939</t>
  </si>
  <si>
    <t>Vte mt.A/R 9.5%</t>
  </si>
  <si>
    <t>706952</t>
  </si>
  <si>
    <t>Export Produits Exo</t>
  </si>
  <si>
    <t>706982</t>
  </si>
  <si>
    <t>Refact. Depl. Exo.</t>
  </si>
  <si>
    <t>707000</t>
  </si>
  <si>
    <t>Ventes materiel</t>
  </si>
  <si>
    <t>Revente licences</t>
  </si>
  <si>
    <t>707912</t>
  </si>
  <si>
    <t>Export licence Exo</t>
  </si>
  <si>
    <t>708200</t>
  </si>
  <si>
    <t>Comm. Courtag. recus</t>
  </si>
  <si>
    <t>713410</t>
  </si>
  <si>
    <t>Variat etud en cours</t>
  </si>
  <si>
    <t>740000</t>
  </si>
  <si>
    <t>Subvent. d'Exploit.</t>
  </si>
  <si>
    <t>758000</t>
  </si>
  <si>
    <t>Autres Produits</t>
  </si>
  <si>
    <t>763800</t>
  </si>
  <si>
    <t>revenu sur creance d</t>
  </si>
  <si>
    <t>Gains de Change</t>
  </si>
  <si>
    <t>767000</t>
  </si>
  <si>
    <t>OPCVM Cession Sicav</t>
  </si>
  <si>
    <t>768800</t>
  </si>
  <si>
    <t>Autres Produits Fina</t>
  </si>
  <si>
    <t>771800</t>
  </si>
  <si>
    <t>Aut.Prod.Ex/Prod.Ges</t>
  </si>
  <si>
    <t>775230</t>
  </si>
  <si>
    <t>Prod.Cess.Mat.Inf.Im</t>
  </si>
  <si>
    <t>781500</t>
  </si>
  <si>
    <t>Rep Prov Risq Ch Exp</t>
  </si>
  <si>
    <t>791200</t>
  </si>
  <si>
    <t>Contrats Qualificat.</t>
  </si>
  <si>
    <t>791210</t>
  </si>
  <si>
    <t>Tr.Ch.Exp. Divers</t>
  </si>
  <si>
    <t>791220</t>
  </si>
  <si>
    <t>Tr.Char. Ind. ag2r</t>
  </si>
  <si>
    <t>791233</t>
  </si>
  <si>
    <t>form.pris.char.FAFIE</t>
  </si>
  <si>
    <t>791260</t>
  </si>
  <si>
    <t>Avantages en nature</t>
  </si>
  <si>
    <t>Prov. litiges</t>
  </si>
  <si>
    <t>151200</t>
  </si>
  <si>
    <t>Prov.garant. clients</t>
  </si>
  <si>
    <t>CPBP22</t>
  </si>
  <si>
    <t>158000</t>
  </si>
  <si>
    <t>Prov. pour charges</t>
  </si>
  <si>
    <t>168101</t>
  </si>
  <si>
    <t>Ass.Prospection Cofa</t>
  </si>
  <si>
    <t>401000</t>
  </si>
  <si>
    <t>Factures a recevoir</t>
  </si>
  <si>
    <t>421101</t>
  </si>
  <si>
    <t>Remunerations salar.</t>
  </si>
  <si>
    <t>421102</t>
  </si>
  <si>
    <t>Regul Commission</t>
  </si>
  <si>
    <t>422200</t>
  </si>
  <si>
    <t>425000</t>
  </si>
  <si>
    <t>Avances sur frais</t>
  </si>
  <si>
    <t>428200</t>
  </si>
  <si>
    <t>Prov. conges payes</t>
  </si>
  <si>
    <t>428400</t>
  </si>
  <si>
    <t>Interessem. a Payer</t>
  </si>
  <si>
    <t>428410</t>
  </si>
  <si>
    <t>428600</t>
  </si>
  <si>
    <t>Person.chges a payer</t>
  </si>
  <si>
    <t>431000</t>
  </si>
  <si>
    <t>Sec. soc.Aurillac</t>
  </si>
  <si>
    <t>431009</t>
  </si>
  <si>
    <t>Sec. Soc. Cham</t>
  </si>
  <si>
    <t>437300</t>
  </si>
  <si>
    <t>CGIS Retraite</t>
  </si>
  <si>
    <t>437310</t>
  </si>
  <si>
    <t>CGIC Cadre</t>
  </si>
  <si>
    <t>437320</t>
  </si>
  <si>
    <t>A.G.R.R.</t>
  </si>
  <si>
    <t>437330</t>
  </si>
  <si>
    <t>MC 15</t>
  </si>
  <si>
    <t>437400</t>
  </si>
  <si>
    <t>ASSEDIC</t>
  </si>
  <si>
    <t>437500</t>
  </si>
  <si>
    <t>Ticket Restaurant</t>
  </si>
  <si>
    <t>438200</t>
  </si>
  <si>
    <t>Charg. / Cong. Payes</t>
  </si>
  <si>
    <t>438600</t>
  </si>
  <si>
    <t>Autres Ch. Sociales</t>
  </si>
  <si>
    <t>438620</t>
  </si>
  <si>
    <t>FONGECIF Vers 0,1%</t>
  </si>
  <si>
    <t>438630</t>
  </si>
  <si>
    <t>FAFIEC</t>
  </si>
  <si>
    <t>438640</t>
  </si>
  <si>
    <t>Effort construction</t>
  </si>
  <si>
    <t>438650</t>
  </si>
  <si>
    <t>438660</t>
  </si>
  <si>
    <t>438670</t>
  </si>
  <si>
    <t>Organic</t>
  </si>
  <si>
    <t>438680</t>
  </si>
  <si>
    <t>TVA deduc. biens sev</t>
  </si>
  <si>
    <t>445760</t>
  </si>
  <si>
    <t>TVA Enc.  Services</t>
  </si>
  <si>
    <t>445766</t>
  </si>
  <si>
    <t>TVA /fact.non parv.</t>
  </si>
  <si>
    <t>TVA /fact. a etablir</t>
  </si>
  <si>
    <t>448600</t>
  </si>
  <si>
    <t>ETAT chges a payer</t>
  </si>
  <si>
    <t>448620</t>
  </si>
  <si>
    <t>419800</t>
  </si>
  <si>
    <t>Clt avoir a etablir</t>
  </si>
  <si>
    <t>455000</t>
  </si>
  <si>
    <t>C/c associes</t>
  </si>
  <si>
    <t>455300</t>
  </si>
  <si>
    <t>455400</t>
  </si>
  <si>
    <t>Acompte/Dividendes Q</t>
  </si>
  <si>
    <t>FIQ - Intég. fiscale</t>
  </si>
  <si>
    <t>455600</t>
  </si>
  <si>
    <t>Créance ou dette</t>
  </si>
  <si>
    <t>Creance Cess. Immob.</t>
  </si>
  <si>
    <t>Prod.Const.d'Avanc.</t>
  </si>
  <si>
    <t>CPBP7</t>
  </si>
  <si>
    <t>Ecarts de conversion Passif</t>
  </si>
  <si>
    <t>477100</t>
  </si>
  <si>
    <t>Dif.Con.Pass.Aug.Cr.</t>
  </si>
  <si>
    <t>CPCH13</t>
  </si>
  <si>
    <t>CPCH131</t>
  </si>
  <si>
    <t>Salaires, traitements et rémunération</t>
  </si>
  <si>
    <t>CPCH132</t>
  </si>
  <si>
    <t>CPCH133</t>
  </si>
  <si>
    <t>CPCH36</t>
  </si>
  <si>
    <t>CPPR123</t>
  </si>
  <si>
    <t>CPPR124</t>
  </si>
  <si>
    <t>Production stockée immobilisée</t>
  </si>
  <si>
    <t>CPPR24</t>
  </si>
  <si>
    <t>Produits des VMP et trésorerie</t>
  </si>
  <si>
    <t>CPPR27</t>
  </si>
  <si>
    <t>Reprises sur amortissement, dépérciations et provisons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</si>
</sst>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2" fontId="0" fillId="0" borderId="0" xfId="0" applyNumberFormat="1"/>
    <xf numFmtId="0" fontId="0" fillId="0" borderId="0" xfId="0" applyNumberFormat="1"/>
    <xf numFmtId="0" fontId="0" fillId="0" borderId="0" xfId="0" applyAlignment="1">
      <alignment horizontal="left" vertical="center" indent="1"/>
    </xf>
    <xf numFmtId="0" fontId="0" fillId="0" borderId="3" xfId="0" applyBorder="1"/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indent="1"/>
    </xf>
    <xf numFmtId="4" fontId="1" fillId="2" borderId="5" xfId="0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1" fillId="2" borderId="14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left" vertical="center" indent="2"/>
    </xf>
    <xf numFmtId="4" fontId="0" fillId="0" borderId="20" xfId="0" applyNumberFormat="1" applyBorder="1" applyAlignment="1">
      <alignment horizontal="right" vertical="center" indent="1"/>
    </xf>
    <xf numFmtId="0" fontId="0" fillId="0" borderId="18" xfId="0" applyBorder="1" applyAlignment="1">
      <alignment horizontal="left" vertical="center" indent="3"/>
    </xf>
    <xf numFmtId="0" fontId="0" fillId="0" borderId="21" xfId="0" applyBorder="1" applyAlignment="1">
      <alignment horizontal="left" vertical="center" indent="3"/>
    </xf>
    <xf numFmtId="4" fontId="0" fillId="0" borderId="21" xfId="0" applyNumberFormat="1" applyBorder="1" applyAlignment="1">
      <alignment horizontal="right" vertical="center" indent="1"/>
    </xf>
    <xf numFmtId="4" fontId="0" fillId="0" borderId="22" xfId="0" applyNumberFormat="1" applyBorder="1" applyAlignment="1">
      <alignment horizontal="right" vertical="center" indent="1"/>
    </xf>
    <xf numFmtId="4" fontId="0" fillId="0" borderId="18" xfId="0" applyNumberFormat="1" applyBorder="1" applyAlignment="1">
      <alignment horizontal="right" vertical="center" indent="1"/>
    </xf>
    <xf numFmtId="4" fontId="0" fillId="4" borderId="23" xfId="0" applyNumberFormat="1" applyFill="1" applyBorder="1" applyAlignment="1">
      <alignment horizontal="right" vertical="center" indent="1"/>
    </xf>
    <xf numFmtId="4" fontId="0" fillId="4" borderId="7" xfId="0" applyNumberFormat="1" applyFill="1" applyBorder="1" applyAlignment="1">
      <alignment horizontal="right" vertical="center" indent="1"/>
    </xf>
    <xf numFmtId="4" fontId="0" fillId="4" borderId="24" xfId="0" applyNumberFormat="1" applyFill="1" applyBorder="1" applyAlignment="1">
      <alignment horizontal="right" vertical="center" indent="1"/>
    </xf>
    <xf numFmtId="4" fontId="0" fillId="0" borderId="25" xfId="0" applyNumberFormat="1" applyBorder="1" applyAlignment="1">
      <alignment horizontal="right" vertical="center" indent="1"/>
    </xf>
    <xf numFmtId="4" fontId="0" fillId="0" borderId="19" xfId="0" applyNumberFormat="1" applyBorder="1" applyAlignment="1">
      <alignment horizontal="right" vertical="center" indent="1"/>
    </xf>
    <xf numFmtId="0" fontId="0" fillId="4" borderId="12" xfId="0" applyFill="1" applyBorder="1" applyAlignment="1">
      <alignment horizontal="left" vertical="center" indent="2"/>
    </xf>
    <xf numFmtId="4" fontId="0" fillId="4" borderId="12" xfId="0" applyNumberFormat="1" applyFill="1" applyBorder="1" applyAlignment="1">
      <alignment horizontal="right" vertical="center" indent="1"/>
    </xf>
    <xf numFmtId="4" fontId="0" fillId="4" borderId="8" xfId="0" applyNumberFormat="1" applyFill="1" applyBorder="1" applyAlignment="1">
      <alignment horizontal="right" vertical="center" indent="1"/>
    </xf>
    <xf numFmtId="4" fontId="0" fillId="4" borderId="26" xfId="0" applyNumberFormat="1" applyFill="1" applyBorder="1" applyAlignment="1">
      <alignment horizontal="right" vertical="center" indent="1"/>
    </xf>
    <xf numFmtId="0" fontId="0" fillId="4" borderId="23" xfId="0" applyFill="1" applyBorder="1" applyAlignment="1">
      <alignment horizontal="left" vertical="center" indent="2"/>
    </xf>
    <xf numFmtId="0" fontId="0" fillId="0" borderId="16" xfId="0" applyBorder="1"/>
    <xf numFmtId="0" fontId="1" fillId="2" borderId="14" xfId="0" applyFont="1" applyFill="1" applyBorder="1" applyAlignment="1">
      <alignment horizontal="center" vertical="center"/>
    </xf>
    <xf numFmtId="0" fontId="0" fillId="0" borderId="0" xfId="0"/>
    <xf numFmtId="0" fontId="0" fillId="0" borderId="18" xfId="0" applyBorder="1" applyAlignment="1">
      <alignment horizontal="left" vertical="center" wrapText="1" indent="3"/>
    </xf>
    <xf numFmtId="0" fontId="0" fillId="0" borderId="23" xfId="0" applyBorder="1" applyAlignment="1">
      <alignment horizontal="left" vertical="center" indent="3"/>
    </xf>
    <xf numFmtId="0" fontId="1" fillId="2" borderId="13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 indent="2"/>
    </xf>
    <xf numFmtId="0" fontId="0" fillId="4" borderId="7" xfId="0" applyFill="1" applyBorder="1" applyAlignment="1">
      <alignment horizontal="left" vertical="center" indent="2"/>
    </xf>
    <xf numFmtId="4" fontId="1" fillId="2" borderId="6" xfId="0" applyNumberFormat="1" applyFont="1" applyFill="1" applyBorder="1" applyAlignment="1">
      <alignment horizontal="right" vertical="center" inden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 indent="3"/>
    </xf>
    <xf numFmtId="4" fontId="0" fillId="0" borderId="16" xfId="0" applyNumberFormat="1" applyBorder="1" applyAlignment="1">
      <alignment horizontal="right" vertical="center" indent="1"/>
    </xf>
    <xf numFmtId="0" fontId="0" fillId="4" borderId="11" xfId="0" applyFill="1" applyBorder="1" applyAlignment="1">
      <alignment horizontal="left" vertical="center" wrapText="1" indent="2"/>
    </xf>
    <xf numFmtId="0" fontId="1" fillId="3" borderId="10" xfId="0" applyFont="1" applyFill="1" applyBorder="1" applyAlignment="1">
      <alignment horizontal="left" vertical="center" indent="1"/>
    </xf>
    <xf numFmtId="4" fontId="1" fillId="3" borderId="9" xfId="0" applyNumberFormat="1" applyFont="1" applyFill="1" applyBorder="1" applyAlignment="1">
      <alignment horizontal="right" vertical="center" indent="1"/>
    </xf>
    <xf numFmtId="4" fontId="1" fillId="3" borderId="10" xfId="0" applyNumberFormat="1" applyFont="1" applyFill="1" applyBorder="1" applyAlignment="1">
      <alignment horizontal="right" vertical="center" indent="1"/>
    </xf>
    <xf numFmtId="4" fontId="1" fillId="3" borderId="3" xfId="0" applyNumberFormat="1" applyFont="1" applyFill="1" applyBorder="1" applyAlignment="1">
      <alignment horizontal="right" vertical="center" indent="1"/>
    </xf>
    <xf numFmtId="4" fontId="1" fillId="3" borderId="5" xfId="0" applyNumberFormat="1" applyFont="1" applyFill="1" applyBorder="1" applyAlignment="1">
      <alignment horizontal="right" vertical="center" indent="1"/>
    </xf>
    <xf numFmtId="4" fontId="1" fillId="3" borderId="1" xfId="0" applyNumberFormat="1" applyFont="1" applyFill="1" applyBorder="1" applyAlignment="1">
      <alignment horizontal="right" vertical="center" indent="1"/>
    </xf>
    <xf numFmtId="0" fontId="1" fillId="3" borderId="5" xfId="0" applyFont="1" applyFill="1" applyBorder="1" applyAlignment="1">
      <alignment horizontal="left" vertical="center" indent="1"/>
    </xf>
    <xf numFmtId="0" fontId="1" fillId="3" borderId="16" xfId="0" applyFont="1" applyFill="1" applyBorder="1" applyAlignment="1">
      <alignment horizontal="left" vertical="center" indent="1"/>
    </xf>
    <xf numFmtId="4" fontId="1" fillId="3" borderId="16" xfId="0" applyNumberFormat="1" applyFont="1" applyFill="1" applyBorder="1" applyAlignment="1">
      <alignment horizontal="right" vertical="center" indent="1"/>
    </xf>
    <xf numFmtId="4" fontId="1" fillId="3" borderId="4" xfId="0" applyNumberFormat="1" applyFont="1" applyFill="1" applyBorder="1" applyAlignment="1">
      <alignment horizontal="right" vertical="center" indent="1"/>
    </xf>
    <xf numFmtId="4" fontId="1" fillId="3" borderId="6" xfId="0" applyNumberFormat="1" applyFont="1" applyFill="1" applyBorder="1" applyAlignment="1">
      <alignment horizontal="right" vertical="center" indent="1"/>
    </xf>
    <xf numFmtId="0" fontId="0" fillId="0" borderId="21" xfId="0" applyBorder="1" applyAlignment="1">
      <alignment horizontal="left" vertical="center" wrapText="1" indent="3"/>
    </xf>
    <xf numFmtId="0" fontId="0" fillId="5" borderId="4" xfId="0" applyFill="1" applyBorder="1" applyAlignment="1">
      <alignment horizontal="left" vertical="center" indent="2"/>
    </xf>
    <xf numFmtId="0" fontId="0" fillId="0" borderId="0" xfId="0" applyBorder="1"/>
    <xf numFmtId="0" fontId="1" fillId="3" borderId="29" xfId="0" applyFont="1" applyFill="1" applyBorder="1" applyAlignment="1">
      <alignment horizontal="left" vertical="center" indent="1"/>
    </xf>
    <xf numFmtId="0" fontId="1" fillId="3" borderId="28" xfId="0" applyFont="1" applyFill="1" applyBorder="1" applyAlignment="1">
      <alignment horizontal="left" vertical="center" indent="1"/>
    </xf>
    <xf numFmtId="0" fontId="1" fillId="3" borderId="6" xfId="0" applyFont="1" applyFill="1" applyBorder="1" applyAlignment="1">
      <alignment horizontal="left" vertical="center" indent="1"/>
    </xf>
    <xf numFmtId="4" fontId="1" fillId="3" borderId="27" xfId="0" applyNumberFormat="1" applyFont="1" applyFill="1" applyBorder="1" applyAlignment="1">
      <alignment horizontal="right" vertical="center" indent="1"/>
    </xf>
    <xf numFmtId="4" fontId="1" fillId="3" borderId="11" xfId="0" applyNumberFormat="1" applyFont="1" applyFill="1" applyBorder="1" applyAlignment="1">
      <alignment horizontal="right" vertical="center" indent="1"/>
    </xf>
    <xf numFmtId="4" fontId="1" fillId="2" borderId="1" xfId="0" applyNumberFormat="1" applyFont="1" applyFill="1" applyBorder="1" applyAlignment="1">
      <alignment horizontal="right" vertical="center" indent="1"/>
    </xf>
    <xf numFmtId="4" fontId="1" fillId="3" borderId="30" xfId="0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1" fillId="2" borderId="14" xfId="0" applyFont="1" applyFill="1" applyBorder="1" applyAlignment="1">
      <alignment horizontal="center" vertical="center"/>
    </xf>
    <xf numFmtId="4" fontId="0" fillId="0" borderId="4" xfId="0" applyNumberFormat="1" applyBorder="1" applyAlignment="1">
      <alignment horizontal="right" vertical="center" indent="1"/>
    </xf>
    <xf numFmtId="0" fontId="0" fillId="5" borderId="16" xfId="0" applyFill="1" applyBorder="1" applyAlignment="1">
      <alignment horizontal="left" vertical="center" indent="3"/>
    </xf>
    <xf numFmtId="4" fontId="0" fillId="4" borderId="11" xfId="0" applyNumberFormat="1" applyFill="1" applyBorder="1" applyAlignment="1">
      <alignment horizontal="right" vertical="center" indent="1"/>
    </xf>
    <xf numFmtId="4" fontId="0" fillId="4" borderId="4" xfId="0" applyNumberFormat="1" applyFill="1" applyBorder="1" applyAlignment="1">
      <alignment horizontal="right" vertical="center" indent="1"/>
    </xf>
    <xf numFmtId="0" fontId="0" fillId="0" borderId="16" xfId="0" applyBorder="1" applyAlignment="1">
      <alignment horizontal="left" vertical="center" indent="3"/>
    </xf>
    <xf numFmtId="0" fontId="0" fillId="4" borderId="4" xfId="0" applyFill="1" applyBorder="1" applyAlignment="1">
      <alignment horizontal="left" vertical="center" indent="2"/>
    </xf>
    <xf numFmtId="4" fontId="0" fillId="4" borderId="3" xfId="0" applyNumberFormat="1" applyFill="1" applyBorder="1" applyAlignment="1">
      <alignment horizontal="right" vertical="center" indent="1"/>
    </xf>
    <xf numFmtId="0" fontId="1" fillId="3" borderId="4" xfId="0" applyFont="1" applyFill="1" applyBorder="1" applyAlignment="1">
      <alignment horizontal="left" vertical="center" indent="1"/>
    </xf>
    <xf numFmtId="0" fontId="0" fillId="4" borderId="11" xfId="0" applyFill="1" applyBorder="1" applyAlignment="1">
      <alignment horizontal="left" vertical="center" indent="2"/>
    </xf>
    <xf numFmtId="0" fontId="0" fillId="4" borderId="31" xfId="0" applyFill="1" applyBorder="1" applyAlignment="1">
      <alignment horizontal="left" vertical="center" indent="2"/>
    </xf>
    <xf numFmtId="4" fontId="0" fillId="4" borderId="31" xfId="0" applyNumberFormat="1" applyFill="1" applyBorder="1" applyAlignment="1">
      <alignment horizontal="right" vertical="center" indent="1"/>
    </xf>
    <xf numFmtId="4" fontId="0" fillId="4" borderId="32" xfId="0" applyNumberFormat="1" applyFill="1" applyBorder="1" applyAlignment="1">
      <alignment horizontal="right" vertical="center" indent="1"/>
    </xf>
    <xf numFmtId="4" fontId="0" fillId="0" borderId="33" xfId="0" applyNumberFormat="1" applyBorder="1" applyAlignment="1">
      <alignment horizontal="right" vertical="center" indent="1"/>
    </xf>
    <xf numFmtId="4" fontId="0" fillId="4" borderId="16" xfId="0" applyNumberFormat="1" applyFill="1" applyBorder="1" applyAlignment="1">
      <alignment horizontal="right" vertical="center" indent="1"/>
    </xf>
    <xf numFmtId="0" fontId="0" fillId="0" borderId="11" xfId="0" applyBorder="1"/>
    <xf numFmtId="0" fontId="0" fillId="0" borderId="4" xfId="0" applyBorder="1"/>
    <xf numFmtId="0" fontId="0" fillId="0" borderId="14" xfId="0" applyBorder="1"/>
    <xf numFmtId="4" fontId="0" fillId="5" borderId="0" xfId="0" applyNumberFormat="1" applyFill="1" applyBorder="1" applyAlignment="1">
      <alignment horizontal="right" vertical="center" indent="1"/>
    </xf>
    <xf numFmtId="0" fontId="1" fillId="3" borderId="1" xfId="0" applyFont="1" applyFill="1" applyBorder="1" applyAlignment="1">
      <alignment horizontal="left" vertical="center" indent="1"/>
    </xf>
    <xf numFmtId="0" fontId="0" fillId="4" borderId="28" xfId="0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left" vertical="center" indent="1"/>
    </xf>
    <xf numFmtId="4" fontId="0" fillId="4" borderId="9" xfId="0" applyNumberFormat="1" applyFill="1" applyBorder="1" applyAlignment="1">
      <alignment horizontal="right" vertical="center" indent="1"/>
    </xf>
    <xf numFmtId="4" fontId="0" fillId="0" borderId="34" xfId="0" applyNumberFormat="1" applyBorder="1" applyAlignment="1">
      <alignment horizontal="right" vertical="center" indent="1"/>
    </xf>
    <xf numFmtId="4" fontId="0" fillId="0" borderId="7" xfId="0" applyNumberFormat="1" applyBorder="1" applyAlignment="1">
      <alignment horizontal="right" vertical="center" indent="1"/>
    </xf>
    <xf numFmtId="0" fontId="0" fillId="0" borderId="17" xfId="0" applyBorder="1" applyAlignment="1">
      <alignment horizontal="left" vertical="center" wrapText="1" indent="3"/>
    </xf>
    <xf numFmtId="0" fontId="0" fillId="0" borderId="33" xfId="0" applyBorder="1"/>
    <xf numFmtId="0" fontId="0" fillId="0" borderId="0" xfId="0" quotePrefix="1" applyNumberFormat="1"/>
    <xf numFmtId="4" fontId="0" fillId="5" borderId="4" xfId="0" applyNumberFormat="1" applyFill="1" applyBorder="1" applyAlignment="1">
      <alignment horizontal="right" vertical="center" indent="1"/>
    </xf>
    <xf numFmtId="0" fontId="0" fillId="0" borderId="31" xfId="0" applyBorder="1"/>
    <xf numFmtId="0" fontId="0" fillId="0" borderId="35" xfId="0" applyBorder="1" applyAlignment="1">
      <alignment horizontal="left" vertical="center" indent="3"/>
    </xf>
    <xf numFmtId="4" fontId="0" fillId="0" borderId="17" xfId="0" applyNumberFormat="1" applyBorder="1" applyAlignment="1">
      <alignment horizontal="right" vertical="center" indent="1"/>
    </xf>
    <xf numFmtId="0" fontId="0" fillId="0" borderId="0" xfId="0" quotePrefix="1"/>
    <xf numFmtId="4" fontId="0" fillId="0" borderId="0" xfId="0" applyNumberFormat="1"/>
    <xf numFmtId="0" fontId="0" fillId="0" borderId="11" xfId="0" applyBorder="1" applyAlignment="1">
      <alignment horizontal="left" vertical="center" indent="3"/>
    </xf>
    <xf numFmtId="0" fontId="0" fillId="0" borderId="33" xfId="0" applyBorder="1" applyAlignment="1">
      <alignment horizontal="left" vertical="center" indent="3"/>
    </xf>
    <xf numFmtId="4" fontId="1" fillId="3" borderId="13" xfId="0" applyNumberFormat="1" applyFont="1" applyFill="1" applyBorder="1" applyAlignment="1">
      <alignment horizontal="right" vertical="center" indent="1"/>
    </xf>
    <xf numFmtId="0" fontId="0" fillId="4" borderId="14" xfId="0" applyFill="1" applyBorder="1" applyAlignment="1">
      <alignment horizontal="left" vertical="center" indent="2"/>
    </xf>
    <xf numFmtId="4" fontId="0" fillId="4" borderId="14" xfId="0" applyNumberFormat="1" applyFill="1" applyBorder="1" applyAlignment="1">
      <alignment horizontal="right" vertical="center" indent="1"/>
    </xf>
    <xf numFmtId="4" fontId="0" fillId="4" borderId="1" xfId="0" applyNumberFormat="1" applyFill="1" applyBorder="1" applyAlignment="1">
      <alignment horizontal="right" vertical="center" indent="1"/>
    </xf>
    <xf numFmtId="4" fontId="0" fillId="0" borderId="11" xfId="0" applyNumberFormat="1" applyBorder="1" applyAlignment="1">
      <alignment horizontal="right" vertical="center" indent="1"/>
    </xf>
    <xf numFmtId="0" fontId="0" fillId="0" borderId="32" xfId="0" applyBorder="1"/>
    <xf numFmtId="0" fontId="0" fillId="0" borderId="17" xfId="0" applyFill="1" applyBorder="1" applyAlignment="1">
      <alignment horizontal="left" vertical="center" indent="3"/>
    </xf>
    <xf numFmtId="0" fontId="0" fillId="0" borderId="4" xfId="0" applyFill="1" applyBorder="1" applyAlignment="1">
      <alignment horizontal="left" vertical="center" indent="3"/>
    </xf>
    <xf numFmtId="0" fontId="0" fillId="0" borderId="19" xfId="0" applyFill="1" applyBorder="1" applyAlignment="1">
      <alignment horizontal="left" vertical="center" indent="3"/>
    </xf>
    <xf numFmtId="0" fontId="0" fillId="0" borderId="35" xfId="0" applyFill="1" applyBorder="1" applyAlignment="1">
      <alignment horizontal="left" vertical="center" indent="3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showGridLines="0" tabSelected="1" zoomScaleNormal="100" zoomScaleSheetLayoutView="70" workbookViewId="0"/>
  </sheetViews>
  <sheetFormatPr baseColWidth="10" defaultRowHeight="15" x14ac:dyDescent="0.25"/>
  <cols>
    <col min="1" max="1" width="3" customWidth="1"/>
    <col min="2" max="2" width="60.7109375" customWidth="1"/>
    <col min="3" max="6" width="17.7109375" customWidth="1"/>
    <col min="7" max="7" width="60.7109375" customWidth="1"/>
    <col min="8" max="9" width="17.7109375" customWidth="1"/>
  </cols>
  <sheetData>
    <row r="1" spans="2:9" ht="20.100000000000001" customHeight="1" x14ac:dyDescent="0.25">
      <c r="B1" s="3" t="str">
        <f>CONCATENATE("Période clôturée au : ",Donnees!H2)</f>
        <v>Période clôturée au : 31/12/2014</v>
      </c>
      <c r="H1" s="113" t="str">
        <f>CONCATENATE("Exercice du ",Donnees!J2," au ",Donnees!K2)</f>
        <v>Exercice du 01/01/2015 au 31/12/2015</v>
      </c>
      <c r="I1" s="113"/>
    </row>
    <row r="2" spans="2:9" ht="20.100000000000001" customHeight="1" x14ac:dyDescent="0.25">
      <c r="D2" s="114"/>
      <c r="E2" s="114"/>
    </row>
    <row r="3" spans="2:9" ht="20.100000000000001" customHeight="1" thickBot="1" x14ac:dyDescent="0.3">
      <c r="B3" s="3" t="str">
        <f>CONCATENATE("Etablissement : ",Donnees!B1," ",Donnees!C1)</f>
        <v>Etablissement : PB QUALIAC</v>
      </c>
    </row>
    <row r="4" spans="2:9" s="29" customFormat="1" ht="30" customHeight="1" thickTop="1" thickBot="1" x14ac:dyDescent="0.3">
      <c r="B4" s="110" t="s">
        <v>37</v>
      </c>
      <c r="C4" s="111"/>
      <c r="D4" s="111"/>
      <c r="E4" s="111"/>
      <c r="F4" s="111"/>
      <c r="G4" s="111"/>
      <c r="H4" s="111"/>
      <c r="I4" s="112"/>
    </row>
    <row r="5" spans="2:9" ht="20.100000000000001" customHeight="1" thickTop="1" thickBot="1" x14ac:dyDescent="0.3">
      <c r="B5" s="108" t="s">
        <v>33</v>
      </c>
      <c r="C5" s="115" t="str">
        <f>CONCATENATE(Donnees!B2," à ",Donnees!C2)</f>
        <v>01/2014 à 12/2014</v>
      </c>
      <c r="D5" s="116"/>
      <c r="E5" s="117"/>
      <c r="F5" s="32" t="str">
        <f>CONCATENATE(Donnees!E2," à ",Donnees!F2)</f>
        <v>01/2013 à 12/2013</v>
      </c>
      <c r="G5" s="108" t="s">
        <v>36</v>
      </c>
      <c r="H5" s="32" t="str">
        <f>CONCATENATE(Donnees!B2," à ",Donnees!C2)</f>
        <v>01/2014 à 12/2014</v>
      </c>
      <c r="I5" s="32" t="str">
        <f>CONCATENATE(Donnees!E2," à ",Donnees!F2)</f>
        <v>01/2013 à 12/2013</v>
      </c>
    </row>
    <row r="6" spans="2:9" ht="30" customHeight="1" thickTop="1" thickBot="1" x14ac:dyDescent="0.3">
      <c r="B6" s="109"/>
      <c r="C6" s="28" t="s">
        <v>3</v>
      </c>
      <c r="D6" s="36" t="s">
        <v>32</v>
      </c>
      <c r="E6" s="5" t="s">
        <v>4</v>
      </c>
      <c r="F6" s="5" t="s">
        <v>4</v>
      </c>
      <c r="G6" s="109"/>
      <c r="H6" s="32"/>
      <c r="I6" s="5"/>
    </row>
    <row r="7" spans="2:9" ht="20.100000000000001" customHeight="1" thickTop="1" x14ac:dyDescent="0.25">
      <c r="B7" s="47" t="s">
        <v>22</v>
      </c>
      <c r="C7" s="48"/>
      <c r="D7" s="49"/>
      <c r="E7" s="43"/>
      <c r="F7" s="43"/>
      <c r="G7" s="47" t="s">
        <v>34</v>
      </c>
      <c r="H7" s="42"/>
      <c r="I7" s="49"/>
    </row>
    <row r="8" spans="2:9" ht="20.100000000000001" customHeight="1" x14ac:dyDescent="0.25">
      <c r="B8" s="10" t="s">
        <v>5</v>
      </c>
      <c r="C8" s="17">
        <f>SUMIFS(Donnees!AK$4:AK$999408,Donnees!AJ$4:AJ$999408,"CPBA11")</f>
        <v>0</v>
      </c>
      <c r="D8" s="18">
        <f>SUMIFS(Donnees!AL$4:AL$999408,Donnees!AJ$4:AJ$999408,"CPBA11")</f>
        <v>0</v>
      </c>
      <c r="E8" s="19">
        <f>SUMIFS(Donnees!AM$4:AM$999408,Donnees!AJ$4:AJ$999408,"CPBA11")</f>
        <v>0</v>
      </c>
      <c r="F8" s="19">
        <f>SUMIFS(Donnees!AP$4:AP$999408,Donnees!AJ$4:AJ$999408,"CPBA11")</f>
        <v>15515.779999999999</v>
      </c>
      <c r="G8" s="34" t="s">
        <v>38</v>
      </c>
      <c r="H8" s="17"/>
      <c r="I8" s="18"/>
    </row>
    <row r="9" spans="2:9" ht="20.100000000000001" customHeight="1" x14ac:dyDescent="0.25">
      <c r="B9" s="22" t="s">
        <v>6</v>
      </c>
      <c r="C9" s="23"/>
      <c r="D9" s="24"/>
      <c r="E9" s="25"/>
      <c r="F9" s="25"/>
      <c r="G9" s="13" t="s">
        <v>39</v>
      </c>
      <c r="H9" s="14">
        <f>SUMIFS(Donnees!AM$4:AM$999408,Donnees!AJ$4:AJ$999408,"CPBP111")</f>
        <v>711450</v>
      </c>
      <c r="I9" s="11">
        <f>SUMIFS(Donnees!AP$4:AP$999408,Donnees!AJ$4:AJ$999408,"CPBP111")</f>
        <v>711450</v>
      </c>
    </row>
    <row r="10" spans="2:9" ht="20.100000000000001" customHeight="1" x14ac:dyDescent="0.25">
      <c r="B10" s="13" t="s">
        <v>7</v>
      </c>
      <c r="C10" s="14">
        <f>SUMIFS(Donnees!AK$4:AK$999408,Donnees!AJ$4:AJ$999408,"CPBA121")</f>
        <v>0</v>
      </c>
      <c r="D10" s="11">
        <f>SUMIFS(Donnees!AL$4:AL$999408,Donnees!AJ$4:AJ$999408,"CPBA121")</f>
        <v>0</v>
      </c>
      <c r="E10" s="15">
        <f>SUMIFS(Donnees!AM$4:AM$999408,Donnees!AJ$4:AJ$999408,"CPBA121")</f>
        <v>0</v>
      </c>
      <c r="F10" s="15">
        <f>SUMIFS(Donnees!AP$4:AP$999408,Donnees!AJ$4:AJ$999408,"CPBA121")</f>
        <v>0</v>
      </c>
      <c r="G10" s="97" t="s">
        <v>40</v>
      </c>
      <c r="H10" s="93">
        <f>SUMIFS(Donnees!AM$4:AM$999408,Donnees!AJ$4:AJ$999408,"CPBP112")</f>
        <v>0</v>
      </c>
      <c r="I10" s="75">
        <f>SUMIFS(Donnees!AP$4:AP$999408,Donnees!AJ$4:AJ$999408,"CPBP112")</f>
        <v>0</v>
      </c>
    </row>
    <row r="11" spans="2:9" s="29" customFormat="1" ht="20.100000000000001" customHeight="1" x14ac:dyDescent="0.25">
      <c r="B11" s="13" t="s">
        <v>8</v>
      </c>
      <c r="C11" s="14">
        <f>SUMIFS(Donnees!AK$4:AK$999408,Donnees!AJ$4:AJ$999408,"CPBA122")</f>
        <v>0</v>
      </c>
      <c r="D11" s="11">
        <f>SUMIFS(Donnees!AL$4:AL$999408,Donnees!AJ$4:AJ$999408,"CPBA122")</f>
        <v>0</v>
      </c>
      <c r="E11" s="15">
        <f>SUMIFS(Donnees!AM$4:AM$999408,Donnees!AJ$4:AJ$999408,"CPBA122")</f>
        <v>0</v>
      </c>
      <c r="F11" s="15">
        <f>SUMIFS(Donnees!AP$4:AP$999408,Donnees!AJ$4:AJ$999408,"CPBA122")</f>
        <v>0</v>
      </c>
      <c r="G11" s="104" t="s">
        <v>363</v>
      </c>
      <c r="H11" s="93">
        <f>SUMIFS(Donnees!AM$4:AM$999408,Donnees!AJ$4:AJ$999408,"CPBP113")</f>
        <v>0</v>
      </c>
      <c r="I11" s="75">
        <f>SUMIFS(Donnees!AP$4:AP$999408,Donnees!AJ$4:AJ$999408,"CPBP113")</f>
        <v>0</v>
      </c>
    </row>
    <row r="12" spans="2:9" s="29" customFormat="1" ht="20.100000000000001" customHeight="1" x14ac:dyDescent="0.25">
      <c r="B12" s="13" t="s">
        <v>187</v>
      </c>
      <c r="C12" s="14">
        <f>SUMIFS(Donnees!AK$4:AK$999408,Donnees!AJ$4:AJ$999408,"CPBA123")</f>
        <v>0</v>
      </c>
      <c r="D12" s="11">
        <f>SUMIFS(Donnees!AL$4:AL$999408,Donnees!AJ$4:AJ$999408,"CPBA123")</f>
        <v>0</v>
      </c>
      <c r="E12" s="15">
        <f>SUMIFS(Donnees!AM$4:AM$999408,Donnees!AJ$4:AJ$999408,"CPBA123")</f>
        <v>0</v>
      </c>
      <c r="F12" s="15">
        <f>SUMIFS(Donnees!AP$4:AP$999408,Donnees!AJ$4:AJ$999408,"CPBA123")</f>
        <v>0</v>
      </c>
      <c r="G12" s="105" t="s">
        <v>364</v>
      </c>
      <c r="H12" s="93">
        <f>SUMIFS(Donnees!AM$4:AM$999408,Donnees!AJ$4:AJ$999408,"CPBP114")</f>
        <v>0</v>
      </c>
      <c r="I12" s="75">
        <f>SUMIFS(Donnees!AP$4:AP$999408,Donnees!AJ$4:AJ$999408,"CPBP114")</f>
        <v>0</v>
      </c>
    </row>
    <row r="13" spans="2:9" s="29" customFormat="1" ht="20.100000000000001" customHeight="1" x14ac:dyDescent="0.25">
      <c r="B13" s="12" t="s">
        <v>23</v>
      </c>
      <c r="C13" s="14">
        <f>SUMIFS(Donnees!AK$4:AK$999408,Donnees!AJ$4:AJ$999408,"CPBA126")</f>
        <v>0</v>
      </c>
      <c r="D13" s="11">
        <f>SUMIFS(Donnees!AL$4:AL$999408,Donnees!AJ$4:AJ$999408,"CPBA126")</f>
        <v>0</v>
      </c>
      <c r="E13" s="15">
        <f>SUMIFS(Donnees!AM$4:AM$999408,Donnees!AJ$4:AJ$999408,"CPBA126")</f>
        <v>0</v>
      </c>
      <c r="F13" s="15">
        <f>SUMIFS(Donnees!AP$4:AP$999408,Donnees!AJ$4:AJ$999408,"CPBA126")</f>
        <v>0</v>
      </c>
      <c r="G13" s="33" t="s">
        <v>41</v>
      </c>
      <c r="H13" s="24">
        <f>SUMIFS(Donnees!AM$4:AM$999408,Donnees!AJ$4:AJ$999408,"CPBP12")</f>
        <v>77998.61</v>
      </c>
      <c r="I13" s="24">
        <f>SUMIFS(Donnees!AP$4:AP$999408,Donnees!AJ$4:AJ$999408,"CPBP12")</f>
        <v>77998.61</v>
      </c>
    </row>
    <row r="14" spans="2:9" s="29" customFormat="1" ht="20.100000000000001" customHeight="1" x14ac:dyDescent="0.25">
      <c r="B14" s="12" t="s">
        <v>24</v>
      </c>
      <c r="C14" s="14">
        <f>SUMIFS(Donnees!AK$4:AK$999408,Donnees!AJ$4:AJ$999408,"CPBA127")</f>
        <v>0</v>
      </c>
      <c r="D14" s="11">
        <f>SUMIFS(Donnees!AL$4:AL$999408,Donnees!AJ$4:AJ$999408,"CPBA127")</f>
        <v>0</v>
      </c>
      <c r="E14" s="15">
        <f>SUMIFS(Donnees!AM$4:AM$999408,Donnees!AJ$4:AJ$999408,"CPBA127")</f>
        <v>0</v>
      </c>
      <c r="F14" s="15">
        <f>SUMIFS(Donnees!AP$4:AP$999408,Donnees!AJ$4:AJ$999408,"CPBA127")</f>
        <v>0</v>
      </c>
      <c r="G14" s="33" t="s">
        <v>42</v>
      </c>
      <c r="H14" s="17">
        <f>SUMIFS(Donnees!AM$4:AM$999408,Donnees!AJ$4:AJ$999408,"CPBP13")</f>
        <v>9023.66</v>
      </c>
      <c r="I14" s="24">
        <f>SUMIFS(Donnees!AP$4:AP$999408,Donnees!AJ$4:AJ$999408,"CPBP13")</f>
        <v>8513.66</v>
      </c>
    </row>
    <row r="15" spans="2:9" s="29" customFormat="1" ht="20.100000000000001" customHeight="1" x14ac:dyDescent="0.25">
      <c r="B15" s="92" t="s">
        <v>9</v>
      </c>
      <c r="C15" s="14">
        <f>SUMIFS(Donnees!AK$4:AK$999408,Donnees!AJ$4:AJ$999408,"CPBA128")</f>
        <v>495280.69000000006</v>
      </c>
      <c r="D15" s="11">
        <f>SUMIFS(Donnees!AL$4:AL$999408,Donnees!AJ$4:AJ$999408,"CPBA128")</f>
        <v>459479.86000000004</v>
      </c>
      <c r="E15" s="15">
        <f>SUMIFS(Donnees!AM$4:AM$999408,Donnees!AJ$4:AJ$999408,"CPBA128")</f>
        <v>35800.830000000031</v>
      </c>
      <c r="F15" s="15">
        <f>SUMIFS(Donnees!AP$4:AP$999408,Donnees!AJ$4:AJ$999408,"CPBA128")</f>
        <v>50730.589999999975</v>
      </c>
      <c r="G15" s="96" t="s">
        <v>43</v>
      </c>
      <c r="H15" s="102">
        <f>SUMIFS(Donnees!AM$4:AM$999408,Donnees!AJ$4:AJ$999408,"CPBP14")</f>
        <v>1081345.0800000005</v>
      </c>
      <c r="I15" s="75">
        <f>SUMIFS(Donnees!AP$4:AP$999408,Donnees!AJ$4:AJ$999408,"CPBP14")</f>
        <v>1004910.0000000014</v>
      </c>
    </row>
    <row r="16" spans="2:9" s="29" customFormat="1" ht="20.100000000000001" customHeight="1" x14ac:dyDescent="0.25">
      <c r="B16" s="92" t="s">
        <v>366</v>
      </c>
      <c r="C16" s="14">
        <f>SUMIFS(Donnees!AK$4:AK$999408,Donnees!AJ$4:AJ$999408,"CPBA13")</f>
        <v>0</v>
      </c>
      <c r="D16" s="11">
        <f>SUMIFS(Donnees!AL$4:AL$999408,Donnees!AJ$4:AJ$999408,"CPBA13")</f>
        <v>0</v>
      </c>
      <c r="E16" s="15">
        <f>SUMIFS(Donnees!AM$4:AM$999408,Donnees!AJ$4:AJ$999408,"CPBA13")</f>
        <v>0</v>
      </c>
      <c r="F16" s="15">
        <f>SUMIFS(Donnees!AP$4:AP$999408,Donnees!AJ$4:AJ$999408,"CPBA13")</f>
        <v>0</v>
      </c>
      <c r="G16" s="106" t="s">
        <v>365</v>
      </c>
      <c r="H16" s="21">
        <f>SUMIFS(Donnees!AM$4:AM$999408,Donnees!AJ$4:AJ$999408,"CPBP15")</f>
        <v>0</v>
      </c>
      <c r="I16" s="21">
        <f>SUMIFS(Donnees!AP$4:AP$999408,Donnees!AJ$4:AJ$999408,"CPBP15")</f>
        <v>0</v>
      </c>
    </row>
    <row r="17" spans="1:10" s="29" customFormat="1" ht="20.100000000000001" customHeight="1" x14ac:dyDescent="0.25">
      <c r="B17" s="92" t="s">
        <v>188</v>
      </c>
      <c r="C17" s="14">
        <f>SUMIFS(Donnees!AK$4:AK$999408,Donnees!AJ$4:AJ$999408,"CPBA14")</f>
        <v>0</v>
      </c>
      <c r="D17" s="11">
        <f>SUMIFS(Donnees!AL$4:AL$999408,Donnees!AJ$4:AJ$999408,"CPBA14")</f>
        <v>0</v>
      </c>
      <c r="E17" s="15">
        <f>SUMIFS(Donnees!AM$4:AM$999408,Donnees!AJ$4:AJ$999408,"CPBA14")</f>
        <v>0</v>
      </c>
      <c r="F17" s="15">
        <f>SUMIFS(Donnees!AP$4:AP$999408,Donnees!AJ$4:AJ$999408,"CPBA14")</f>
        <v>0</v>
      </c>
      <c r="G17" s="77"/>
      <c r="I17" s="77"/>
    </row>
    <row r="18" spans="1:10" s="29" customFormat="1" ht="20.100000000000001" customHeight="1" thickBot="1" x14ac:dyDescent="0.3">
      <c r="B18" s="92" t="s">
        <v>189</v>
      </c>
      <c r="C18" s="14">
        <f>SUMIFS(Donnees!AK$4:AK$999408,Donnees!AJ$4:AJ$999408,"CPBA141")</f>
        <v>0</v>
      </c>
      <c r="D18" s="11">
        <f>SUMIFS(Donnees!AL$4:AL$999408,Donnees!AJ$4:AJ$999408,"CPBA141")</f>
        <v>0</v>
      </c>
      <c r="E18" s="15">
        <f>SUMIFS(Donnees!AM$4:AM$999408,Donnees!AJ$4:AJ$999408,"CPBA141")</f>
        <v>0</v>
      </c>
      <c r="F18" s="15">
        <f>SUMIFS(Donnees!AP$4:AP$999408,Donnees!AJ$4:AJ$999408,"CPBA141")</f>
        <v>0</v>
      </c>
      <c r="G18" s="46" t="s">
        <v>121</v>
      </c>
      <c r="H18" s="50">
        <f>SUM(H9:H16)</f>
        <v>1879817.3500000006</v>
      </c>
      <c r="I18" s="44">
        <f>SUM(I9:I16)</f>
        <v>1802872.2700000014</v>
      </c>
    </row>
    <row r="19" spans="1:10" s="29" customFormat="1" ht="20.100000000000001" customHeight="1" thickTop="1" x14ac:dyDescent="0.25">
      <c r="B19" s="107" t="s">
        <v>361</v>
      </c>
      <c r="C19" s="14">
        <f>SUMIFS(Donnees!AK$4:AK$999408,Donnees!AJ$4:AJ$999408,"CPBA15")</f>
        <v>0</v>
      </c>
      <c r="D19" s="11">
        <f>SUMIFS(Donnees!AL$4:AL$999408,Donnees!AJ$4:AJ$999408,"CPBA15")</f>
        <v>0</v>
      </c>
      <c r="E19" s="15">
        <f>SUMIFS(Donnees!AM$4:AM$999408,Donnees!AJ$4:AJ$999408,"CPBA15")</f>
        <v>0</v>
      </c>
      <c r="F19" s="15">
        <f>SUMIFS(Donnees!AP$4:AP$999408,Donnees!AJ$4:AJ$999408,"CPBA15")</f>
        <v>0</v>
      </c>
      <c r="G19" s="40" t="s">
        <v>44</v>
      </c>
      <c r="H19" s="42"/>
      <c r="I19" s="42"/>
    </row>
    <row r="20" spans="1:10" s="29" customFormat="1" ht="20.100000000000001" customHeight="1" x14ac:dyDescent="0.25">
      <c r="B20" s="107" t="s">
        <v>362</v>
      </c>
      <c r="C20" s="14">
        <f>SUMIFS(Donnees!AK$4:AK$999408,Donnees!AJ$4:AJ$999408,"CPBA16")</f>
        <v>0</v>
      </c>
      <c r="D20" s="11">
        <f>SUMIFS(Donnees!AL$4:AL$999408,Donnees!AJ$4:AJ$999408,"CPBA16")</f>
        <v>0</v>
      </c>
      <c r="E20" s="15">
        <f>SUMIFS(Donnees!AM$4:AM$999408,Donnees!AJ$4:AJ$999408,"CPBA16")</f>
        <v>0</v>
      </c>
      <c r="F20" s="15">
        <f>SUMIFS(Donnees!AP$4:AP$999408,Donnees!AJ$4:AJ$999408,"CPBA16")</f>
        <v>0</v>
      </c>
      <c r="G20" s="34" t="s">
        <v>12</v>
      </c>
      <c r="H20" s="17">
        <f>SUMIFS(Donnees!AM$4:AM$999408,Donnees!AJ$4:AJ$999408,"CPBP21")</f>
        <v>63315</v>
      </c>
      <c r="I20" s="18">
        <f>SUMIFS(Donnees!AP$4:AP$999408,Donnees!AJ$4:AJ$999408,"CPBP21")</f>
        <v>194727.13</v>
      </c>
    </row>
    <row r="21" spans="1:10" s="29" customFormat="1" ht="20.100000000000001" customHeight="1" x14ac:dyDescent="0.25">
      <c r="B21" s="72" t="s">
        <v>190</v>
      </c>
      <c r="C21" s="73">
        <f>SUMIFS(Donnees!AK$4:AK$999408,Donnees!AJ$4:AJ$999408,"CPBA17")</f>
        <v>58158.229999999996</v>
      </c>
      <c r="D21" s="65">
        <f>SUMIFS(Donnees!AL$4:AL$999408,Donnees!AJ$4:AJ$999408,"CPBA17")</f>
        <v>0</v>
      </c>
      <c r="E21" s="74">
        <f>SUMIFS(Donnees!AM$4:AM$999408,Donnees!AJ$4:AJ$999408,"CPBA17")</f>
        <v>58158.229999999996</v>
      </c>
      <c r="F21" s="74">
        <f>SUMIFS(Donnees!AP$4:AP$999408,Donnees!AJ$4:AJ$999408,"CPBA17")</f>
        <v>58732.229999999996</v>
      </c>
      <c r="G21" s="71" t="s">
        <v>13</v>
      </c>
      <c r="H21" s="65">
        <f>SUMIFS(Donnees!AM$4:AM$999408,Donnees!AJ$4:AJ$999408,"CPBP22")</f>
        <v>392485</v>
      </c>
      <c r="I21" s="65">
        <f>SUMIFS(Donnees!AP$4:AP$999408,Donnees!AJ$4:AJ$999408,"CPBP22")</f>
        <v>315463</v>
      </c>
      <c r="J21" s="27"/>
    </row>
    <row r="22" spans="1:10" s="29" customFormat="1" ht="20.100000000000001" customHeight="1" thickBot="1" x14ac:dyDescent="0.3">
      <c r="B22" s="46" t="s">
        <v>116</v>
      </c>
      <c r="C22" s="44">
        <f>SUM(C8:C21)</f>
        <v>553438.92000000004</v>
      </c>
      <c r="D22" s="44">
        <f>SUM(D8:D21)</f>
        <v>459479.86000000004</v>
      </c>
      <c r="E22" s="44">
        <f>SUM(E8:E21)</f>
        <v>93959.060000000027</v>
      </c>
      <c r="F22" s="44">
        <f>SUM(F8:F21)</f>
        <v>124978.59999999996</v>
      </c>
      <c r="G22" s="47" t="s">
        <v>122</v>
      </c>
      <c r="H22" s="50">
        <f>SUM(H20,H21)</f>
        <v>455800</v>
      </c>
      <c r="I22" s="44">
        <f>SUM(I20,I21)</f>
        <v>510190.13</v>
      </c>
      <c r="J22" s="53"/>
    </row>
    <row r="23" spans="1:10" s="29" customFormat="1" ht="20.100000000000001" customHeight="1" thickTop="1" x14ac:dyDescent="0.25">
      <c r="B23" s="40" t="s">
        <v>0</v>
      </c>
      <c r="C23" s="48"/>
      <c r="D23" s="49"/>
      <c r="E23" s="43"/>
      <c r="F23" s="43"/>
      <c r="G23" s="40" t="s">
        <v>45</v>
      </c>
      <c r="H23" s="42"/>
      <c r="I23" s="42"/>
    </row>
    <row r="24" spans="1:10" s="29" customFormat="1" ht="20.100000000000001" customHeight="1" x14ac:dyDescent="0.25">
      <c r="B24" s="26" t="s">
        <v>10</v>
      </c>
      <c r="C24" s="17">
        <f>SUMIFS(Donnees!AK$4:AK$999408,Donnees!AJ$4:AJ$999408,"CPBA21")</f>
        <v>71977.590000000011</v>
      </c>
      <c r="D24" s="17">
        <f>SUMIFS(Donnees!AL$4:AL$999408,Donnees!AJ$4:AJ$999408,"CPBA21")</f>
        <v>0</v>
      </c>
      <c r="E24" s="17">
        <f>SUMIFS(Donnees!AM$4:AM$999408,Donnees!AJ$4:AJ$999408,"CPBA21")</f>
        <v>71977.590000000011</v>
      </c>
      <c r="F24" s="17">
        <f>SUMIFS(Donnees!AP$4:AP$999408,Donnees!AJ$4:AJ$999408,"CPBA21")</f>
        <v>108624.53</v>
      </c>
      <c r="G24" s="34" t="s">
        <v>46</v>
      </c>
      <c r="H24" s="17">
        <f>SUMIFS(Donnees!AM$4:AM$999408,Donnees!AJ$4:AJ$999408,"CPBP31")</f>
        <v>0</v>
      </c>
      <c r="I24" s="18">
        <f>SUMIFS(Donnees!AP$4:AP$999408,Donnees!AJ$4:AJ$999408,"CPBP31")</f>
        <v>0</v>
      </c>
    </row>
    <row r="25" spans="1:10" s="29" customFormat="1" ht="20.100000000000001" customHeight="1" x14ac:dyDescent="0.25">
      <c r="B25" s="26" t="s">
        <v>11</v>
      </c>
      <c r="C25" s="23"/>
      <c r="D25" s="24"/>
      <c r="E25" s="25"/>
      <c r="F25" s="24"/>
      <c r="G25" s="22" t="s">
        <v>47</v>
      </c>
      <c r="H25" s="17">
        <f>SUMIFS(Donnees!AM$4:AM$999408,Donnees!AJ$4:AJ$999408,"CPBP32")</f>
        <v>0</v>
      </c>
      <c r="I25" s="24">
        <f>SUMIFS(Donnees!AP$4:AP$999408,Donnees!AJ$4:AJ$999408,"CPBP32")</f>
        <v>0</v>
      </c>
    </row>
    <row r="26" spans="1:10" s="29" customFormat="1" ht="30" customHeight="1" x14ac:dyDescent="0.25">
      <c r="B26" s="30" t="s">
        <v>35</v>
      </c>
      <c r="C26" s="16">
        <f>SUMIFS(Donnees!AK$4:AK$999408,Donnees!AJ$4:AJ$999408,"CPBA221")</f>
        <v>0</v>
      </c>
      <c r="D26" s="16">
        <f>SUMIFS(Donnees!AL$4:AL$999408,Donnees!AJ$4:AJ$999408,"CPBA221")</f>
        <v>0</v>
      </c>
      <c r="E26" s="16">
        <f>SUMIFS(Donnees!AM$4:AM$999408,Donnees!AJ$4:AJ$999408,"CPBA221")</f>
        <v>0</v>
      </c>
      <c r="F26" s="16">
        <f>SUMIFS(Donnees!AP$4:AP$999408,Donnees!AJ$4:AJ$999408,"CPBA221")</f>
        <v>0</v>
      </c>
      <c r="G26" s="72" t="s">
        <v>48</v>
      </c>
      <c r="H26" s="65">
        <f>SUMIFS(Donnees!AM$4:AM$999408,Donnees!AJ$4:AJ$999408,"CPBP33")</f>
        <v>76805.84</v>
      </c>
      <c r="I26" s="65">
        <f>SUMIFS(Donnees!AP$4:AP$999408,Donnees!AJ$4:AJ$999408,"CPBP33")</f>
        <v>55949.5</v>
      </c>
    </row>
    <row r="27" spans="1:10" ht="20.100000000000001" customHeight="1" thickBot="1" x14ac:dyDescent="0.3">
      <c r="B27" s="12" t="s">
        <v>25</v>
      </c>
      <c r="C27" s="16">
        <f>SUMIFS(Donnees!AK$4:AK$999408,Donnees!AJ$4:AJ$999408,"CPBA222")</f>
        <v>2576544.9</v>
      </c>
      <c r="D27" s="16">
        <f>SUMIFS(Donnees!AL$4:AL$999408,Donnees!AJ$4:AJ$999408,"CPBA222")</f>
        <v>103166.87</v>
      </c>
      <c r="E27" s="16">
        <f>SUMIFS(Donnees!AM$4:AM$999408,Donnees!AJ$4:AJ$999408,"CPBA222")</f>
        <v>2473378.0299999998</v>
      </c>
      <c r="F27" s="16">
        <f>SUMIFS(Donnees!AP$4:AP$999408,Donnees!AJ$4:AJ$999408,"CPBA222")</f>
        <v>2215175.88</v>
      </c>
      <c r="G27" s="70" t="s">
        <v>123</v>
      </c>
      <c r="H27" s="50">
        <f>SUM(H24,H25,H26)</f>
        <v>76805.84</v>
      </c>
      <c r="I27" s="44">
        <f>SUM(I24,I25,I26)</f>
        <v>55949.5</v>
      </c>
      <c r="J27" s="27"/>
    </row>
    <row r="28" spans="1:10" ht="20.100000000000001" customHeight="1" thickTop="1" x14ac:dyDescent="0.25">
      <c r="B28" s="12" t="s">
        <v>26</v>
      </c>
      <c r="C28" s="16">
        <f>SUMIFS(Donnees!AK$4:AK$999408,Donnees!AJ$4:AJ$999408,"CPBA223")</f>
        <v>0</v>
      </c>
      <c r="D28" s="16">
        <f>SUMIFS(Donnees!AL$4:AL$999408,Donnees!AJ$4:AJ$999408,"CPBA223")</f>
        <v>0</v>
      </c>
      <c r="E28" s="16">
        <f>SUMIFS(Donnees!AM$4:AM$999408,Donnees!AJ$4:AJ$999408,"CPBA223")</f>
        <v>0</v>
      </c>
      <c r="F28" s="16">
        <f>SUMIFS(Donnees!AP$4:AP$999408,Donnees!AJ$4:AJ$999408,"CPBA223")</f>
        <v>0</v>
      </c>
      <c r="G28" s="40" t="s">
        <v>49</v>
      </c>
      <c r="H28" s="48"/>
      <c r="I28" s="42"/>
    </row>
    <row r="29" spans="1:10" ht="20.100000000000001" customHeight="1" x14ac:dyDescent="0.25">
      <c r="B29" s="12" t="s">
        <v>107</v>
      </c>
      <c r="C29" s="16">
        <f>SUMIFS(Donnees!AK$4:AK$999408,Donnees!AJ$4:AJ$999408,"CPBA224")</f>
        <v>6678.15</v>
      </c>
      <c r="D29" s="16">
        <f>SUMIFS(Donnees!AL$4:AL$999408,Donnees!AJ$4:AJ$999408,"CPBA224")</f>
        <v>0</v>
      </c>
      <c r="E29" s="16">
        <f>SUMIFS(Donnees!AM$4:AM$999408,Donnees!AJ$4:AJ$999408,"CPBA224")</f>
        <v>6678.15</v>
      </c>
      <c r="F29" s="16">
        <f>SUMIFS(Donnees!AP$4:AP$999408,Donnees!AJ$4:AJ$999408,"CPBA224")</f>
        <v>6678.15</v>
      </c>
      <c r="G29" s="34" t="s">
        <v>19</v>
      </c>
      <c r="H29" s="17">
        <f>SUMIFS(Donnees!AM$4:AM$999408,Donnees!AJ$4:AJ$999408,"CPBP41")</f>
        <v>585148.16999999993</v>
      </c>
      <c r="I29" s="18">
        <f>SUMIFS(Donnees!AP$4:AP$999408,Donnees!AJ$4:AJ$999408,"CPBP41")</f>
        <v>479287.56</v>
      </c>
    </row>
    <row r="30" spans="1:10" ht="20.100000000000001" customHeight="1" x14ac:dyDescent="0.25">
      <c r="B30" s="37" t="s">
        <v>27</v>
      </c>
      <c r="C30" s="16">
        <f>SUMIFS(Donnees!AK$4:AK$999408,Donnees!AJ$4:AJ$999408,"CPBA225")</f>
        <v>-9549.93</v>
      </c>
      <c r="D30" s="16">
        <f>SUMIFS(Donnees!AL$4:AL$999408,Donnees!AJ$4:AJ$999408,"CPBA225")</f>
        <v>0</v>
      </c>
      <c r="E30" s="16">
        <f>SUMIFS(Donnees!AM$4:AM$999408,Donnees!AJ$4:AJ$999408,"CPBA225")</f>
        <v>-9549.93</v>
      </c>
      <c r="F30" s="16">
        <f>SUMIFS(Donnees!AP$4:AP$999408,Donnees!AJ$4:AJ$999408,"CPBA225")</f>
        <v>22822.75</v>
      </c>
      <c r="G30" s="22" t="s">
        <v>20</v>
      </c>
      <c r="H30" s="17">
        <f>SUMIFS(Donnees!AM$4:AM$999408,Donnees!AJ$4:AJ$999408,"CPBP42")</f>
        <v>1892132.81</v>
      </c>
      <c r="I30" s="24">
        <f>SUMIFS(Donnees!AP$4:AP$999408,Donnees!AJ$4:AJ$999408,"CPBP42")</f>
        <v>1862488.3800000001</v>
      </c>
    </row>
    <row r="31" spans="1:10" ht="20.100000000000001" customHeight="1" x14ac:dyDescent="0.25">
      <c r="B31" s="31" t="s">
        <v>28</v>
      </c>
      <c r="C31" s="20">
        <f>SUMIFS(Donnees!AK$4:AK$999408,Donnees!AJ$4:AJ$999408,"CPBA226")</f>
        <v>0</v>
      </c>
      <c r="D31" s="20">
        <f>SUMIFS(Donnees!AL$4:AL$999408,Donnees!AJ$4:AJ$999408,"CPBA226")</f>
        <v>0</v>
      </c>
      <c r="E31" s="20">
        <f>SUMIFS(Donnees!AM$4:AM$999408,Donnees!AJ$4:AJ$999408,"CPBA226")</f>
        <v>0</v>
      </c>
      <c r="F31" s="21">
        <f>SUMIFS(Donnees!AP$4:AP$999408,Donnees!AJ$4:AJ$999408,"CPBA226")</f>
        <v>-22824.12</v>
      </c>
      <c r="G31" s="22" t="s">
        <v>50</v>
      </c>
      <c r="H31" s="17">
        <f>SUMIFS(Donnees!AM$4:AM$999408,Donnees!AJ$4:AJ$999408,"CPBP43")</f>
        <v>7238.1</v>
      </c>
      <c r="I31" s="24">
        <f>SUMIFS(Donnees!AP$4:AP$999408,Donnees!AJ$4:AJ$999408,"CPBP43")</f>
        <v>36176.46</v>
      </c>
    </row>
    <row r="32" spans="1:10" ht="20.100000000000001" customHeight="1" x14ac:dyDescent="0.25">
      <c r="A32" s="4"/>
      <c r="B32" s="33" t="s">
        <v>18</v>
      </c>
      <c r="C32" s="24">
        <f>SUMIFS(Donnees!AK$4:AK$999408,Donnees!AJ$4:AJ$999408,"CPBA23")</f>
        <v>137453.25</v>
      </c>
      <c r="D32" s="76">
        <f>SUMIFS(Donnees!AL$4:AL$999408,Donnees!AJ$4:AJ$999408,"CPBA23")</f>
        <v>0</v>
      </c>
      <c r="E32" s="24">
        <f>SUMIFS(Donnees!AM$4:AM$999408,Donnees!AJ$4:AJ$999408,"CPBA23")</f>
        <v>137453.25</v>
      </c>
      <c r="F32" s="65">
        <f>SUMIFS(Donnees!AP$4:AP$999408,Donnees!AJ$4:AJ$999408,"CPBA23")</f>
        <v>82254.039999999994</v>
      </c>
      <c r="G32" s="22" t="s">
        <v>51</v>
      </c>
      <c r="H32" s="17">
        <f>SUMIFS(Donnees!AM$4:AM$999408,Donnees!AJ$4:AJ$999408,"CPBP44")</f>
        <v>0</v>
      </c>
      <c r="I32" s="24">
        <f>SUMIFS(Donnees!AP$4:AP$999408,Donnees!AJ$4:AJ$999408,"CPBP44")</f>
        <v>0</v>
      </c>
      <c r="J32" s="27"/>
    </row>
    <row r="33" spans="1:10" ht="20.100000000000001" customHeight="1" x14ac:dyDescent="0.25">
      <c r="A33" s="4"/>
      <c r="B33" s="77"/>
      <c r="C33" s="77"/>
      <c r="D33" s="77"/>
      <c r="E33" s="77"/>
      <c r="F33" s="103"/>
      <c r="G33" s="22" t="s">
        <v>52</v>
      </c>
      <c r="H33" s="17">
        <f>SUMIFS(Donnees!AM$4:AM$999408,Donnees!AJ$4:AJ$999408,"CPBP45")</f>
        <v>87175.66</v>
      </c>
      <c r="I33" s="24">
        <f>SUMIFS(Donnees!AP$4:AP$999408,Donnees!AJ$4:AJ$999408,"CPBP45")</f>
        <v>-44720.37999999999</v>
      </c>
    </row>
    <row r="34" spans="1:10" s="29" customFormat="1" ht="20.100000000000001" customHeight="1" x14ac:dyDescent="0.25">
      <c r="A34" s="4"/>
      <c r="B34" s="78"/>
      <c r="C34" s="78"/>
      <c r="D34" s="78"/>
      <c r="E34" s="78"/>
      <c r="G34" s="71" t="s">
        <v>53</v>
      </c>
      <c r="H34" s="65">
        <f>SUMIFS(Donnees!AM$4:AM$999408,Donnees!AJ$4:AJ$999408,"CPBP46")</f>
        <v>842986.03</v>
      </c>
      <c r="I34" s="65">
        <f>SUMIFS(Donnees!AP$4:AP$999408,Donnees!AJ$4:AJ$999408,"CPBP46")</f>
        <v>311877.23</v>
      </c>
    </row>
    <row r="35" spans="1:10" ht="20.100000000000001" customHeight="1" thickBot="1" x14ac:dyDescent="0.3">
      <c r="A35" s="4"/>
      <c r="B35" s="46" t="s">
        <v>126</v>
      </c>
      <c r="C35" s="50">
        <f>SUM(C24,C26:C32)</f>
        <v>2783103.9599999995</v>
      </c>
      <c r="D35" s="44">
        <f>SUM(D24,D26:D32)</f>
        <v>103166.87</v>
      </c>
      <c r="E35" s="50">
        <f>SUM(E24,E26:E32)</f>
        <v>2679937.0899999994</v>
      </c>
      <c r="F35" s="44">
        <f>SUM(F24,F26:F32)</f>
        <v>2412731.2299999995</v>
      </c>
      <c r="G35" s="70" t="s">
        <v>124</v>
      </c>
      <c r="H35" s="44">
        <f>SUM(H29,H30,H31,H32,H33,H34)</f>
        <v>3414680.7700000005</v>
      </c>
      <c r="I35" s="44">
        <f>SUM(I29,I30,I31,I32,I33,I34)</f>
        <v>2645109.25</v>
      </c>
    </row>
    <row r="36" spans="1:10" s="29" customFormat="1" ht="20.100000000000001" customHeight="1" thickTop="1" x14ac:dyDescent="0.25">
      <c r="B36" s="40" t="s">
        <v>29</v>
      </c>
      <c r="C36" s="42"/>
      <c r="D36" s="98"/>
      <c r="E36" s="42"/>
      <c r="F36" s="42"/>
      <c r="G36" s="40" t="s">
        <v>29</v>
      </c>
      <c r="H36" s="42"/>
      <c r="I36" s="49"/>
    </row>
    <row r="37" spans="1:10" ht="20.100000000000001" customHeight="1" x14ac:dyDescent="0.25">
      <c r="B37" s="26" t="s">
        <v>16</v>
      </c>
      <c r="C37" s="17">
        <f>SUMIFS(Donnees!AK$4:AK$999408,Donnees!AJ$4:AJ$999408,"CPBA31")</f>
        <v>2702689.23</v>
      </c>
      <c r="D37" s="18">
        <f>SUMIFS(Donnees!AL$4:AL$999408,Donnees!AJ$4:AJ$999408,"CPBA31")</f>
        <v>0</v>
      </c>
      <c r="E37" s="19">
        <f>SUMIFS(Donnees!AM$4:AM$999408,Donnees!AJ$4:AJ$999408,"CPBA31")</f>
        <v>2702689.23</v>
      </c>
      <c r="F37" s="19">
        <f>SUMIFS(Donnees!AP$4:AP$999408,Donnees!AJ$4:AJ$999408,"CPBA31")</f>
        <v>1999207.7</v>
      </c>
      <c r="G37" s="26" t="s">
        <v>54</v>
      </c>
      <c r="H37" s="17">
        <f>SUMIFS(Donnees!AM$4:AM$999408,Donnees!AJ$4:AJ$999408,"CPBP51")</f>
        <v>0</v>
      </c>
      <c r="I37" s="18">
        <f>SUMIFS(Donnees!AP$4:AP$999408,Donnees!AJ$4:AJ$999408,"CPBP51")</f>
        <v>0</v>
      </c>
      <c r="J37" s="53"/>
    </row>
    <row r="38" spans="1:10" ht="20.100000000000001" customHeight="1" x14ac:dyDescent="0.25">
      <c r="B38" s="26" t="s">
        <v>17</v>
      </c>
      <c r="C38" s="17">
        <f>SUMIFS(Donnees!AK$4:AK$999408,Donnees!AJ$4:AJ$999408,"CPBA32")</f>
        <v>348791.99999999994</v>
      </c>
      <c r="D38" s="18">
        <f>SUMIFS(Donnees!AL$4:AL$999408,Donnees!AJ$4:AJ$999408,"CPBA32")</f>
        <v>0</v>
      </c>
      <c r="E38" s="19">
        <f>SUMIFS(Donnees!AM$4:AM$999408,Donnees!AJ$4:AJ$999408,"CPBA32")</f>
        <v>348791.99999999994</v>
      </c>
      <c r="F38" s="19">
        <f>SUMIFS(Donnees!AP$4:AP$999408,Donnees!AJ$4:AJ$999408,"CPBA32")</f>
        <v>476916.82</v>
      </c>
      <c r="G38" s="77"/>
      <c r="H38" s="77"/>
      <c r="I38" s="77"/>
    </row>
    <row r="39" spans="1:10" ht="20.100000000000001" customHeight="1" x14ac:dyDescent="0.25">
      <c r="B39" s="10" t="s">
        <v>30</v>
      </c>
      <c r="C39" s="65">
        <f>SUMIFS(Donnees!AK$4:AK$999408,Donnees!AJ$4:AJ$999408,"CPBA33")</f>
        <v>0</v>
      </c>
      <c r="D39" s="66">
        <f>SUMIFS(Donnees!AL$4:AL$999408,Donnees!AJ$4:AJ$999408,"CPBA33")</f>
        <v>0</v>
      </c>
      <c r="E39" s="65">
        <f>SUMIFS(Donnees!AM$4:AM$999408,Donnees!AJ$4:AJ$999408,"CPBA33")</f>
        <v>0</v>
      </c>
      <c r="F39" s="69">
        <f>SUMIFS(Donnees!AP$4:AP$999408,Donnees!AJ$4:AJ$999408,"CPBA33")</f>
        <v>0</v>
      </c>
      <c r="G39" s="78"/>
      <c r="H39" s="78"/>
      <c r="I39" s="78"/>
    </row>
    <row r="40" spans="1:10" ht="20.100000000000001" customHeight="1" thickBot="1" x14ac:dyDescent="0.3">
      <c r="B40" s="46" t="s">
        <v>125</v>
      </c>
      <c r="C40" s="50">
        <f>SUM(C37:C39)</f>
        <v>3051481.23</v>
      </c>
      <c r="D40" s="44">
        <f>SUM(D37:D39)</f>
        <v>0</v>
      </c>
      <c r="E40" s="50">
        <f>SUM(E37:E39)</f>
        <v>3051481.23</v>
      </c>
      <c r="F40" s="44">
        <f>SUM(F37:F39)</f>
        <v>2476124.52</v>
      </c>
      <c r="G40" s="70" t="s">
        <v>125</v>
      </c>
      <c r="H40" s="44">
        <f>SUM(H37)</f>
        <v>0</v>
      </c>
      <c r="I40" s="44">
        <f>SUM(I37)</f>
        <v>0</v>
      </c>
      <c r="J40" s="53"/>
    </row>
    <row r="41" spans="1:10" ht="20.100000000000001" customHeight="1" thickTop="1" x14ac:dyDescent="0.25">
      <c r="B41" s="54" t="s">
        <v>108</v>
      </c>
      <c r="C41" s="57">
        <f>SUMIFS(Donnees!AK$4:AK$999408,Donnees!AJ$4:AJ$999408,"CPBA4")</f>
        <v>0</v>
      </c>
      <c r="D41" s="42">
        <f>SUMIFS(Donnees!AL$4:AL$999408,Donnees!AJ$4:AJ$999408,"CPBA4")</f>
        <v>0</v>
      </c>
      <c r="E41" s="42">
        <f>SUMIFS(Donnees!AM$4:AM$999408,Donnees!AJ$4:AJ$999408,"CPBA4")</f>
        <v>0</v>
      </c>
      <c r="F41" s="43">
        <f>SUMIFS(Donnees!AP$4:AP$999408,Donnees!AJ$4:AJ$999408,"CPBA4")</f>
        <v>0</v>
      </c>
      <c r="G41" s="55" t="s">
        <v>110</v>
      </c>
      <c r="H41" s="42">
        <f>SUMIFS(Donnees!AM$4:AM$999408,Donnees!AJ$4:AJ$999408,"CPBP6")</f>
        <v>0</v>
      </c>
      <c r="I41" s="49">
        <f>SUMIFS(Donnees!AP$4:AP$999408,Donnees!AJ$4:AJ$999408,"CPBP6")</f>
        <v>0</v>
      </c>
      <c r="J41" s="53"/>
    </row>
    <row r="42" spans="1:10" s="29" customFormat="1" ht="20.100000000000001" customHeight="1" thickBot="1" x14ac:dyDescent="0.3">
      <c r="B42" s="56" t="s">
        <v>109</v>
      </c>
      <c r="C42" s="58">
        <f>SUMIFS(Donnees!AK$4:AK$999408,Donnees!AJ$4:AJ$999408,"CPBA5")</f>
        <v>1752.6</v>
      </c>
      <c r="D42" s="58">
        <f>SUMIFS(Donnees!AL$4:AL$999408,Donnees!AJ$4:AJ$999408,"CPBA5")</f>
        <v>0</v>
      </c>
      <c r="E42" s="60">
        <f>SUMIFS(Donnees!AM$4:AM$999408,Donnees!AJ$4:AJ$999408,"CPBA5")</f>
        <v>1752.6</v>
      </c>
      <c r="F42" s="41">
        <f>SUMIFS(Donnees!AP$4:AP$999408,Donnees!AJ$4:AJ$999408,"CPBA5")</f>
        <v>286.8</v>
      </c>
      <c r="G42" s="46" t="s">
        <v>111</v>
      </c>
      <c r="H42" s="60">
        <f>SUMIFS(Donnees!AM$4:AM$999408,Donnees!AJ$4:AJ$999408,"CPBP7")</f>
        <v>26.02</v>
      </c>
      <c r="I42" s="41">
        <f>SUMIFS(Donnees!AP$4:AP$999408,Donnees!AJ$4:AJ$999408,"CPBP7")</f>
        <v>0</v>
      </c>
      <c r="J42" s="53"/>
    </row>
    <row r="43" spans="1:10" s="29" customFormat="1" ht="20.100000000000001" customHeight="1" thickTop="1" thickBot="1" x14ac:dyDescent="0.3">
      <c r="B43" s="6" t="s">
        <v>31</v>
      </c>
      <c r="C43" s="59">
        <f>SUM(C22,C35,C40,C41,C42)</f>
        <v>6389776.709999999</v>
      </c>
      <c r="D43" s="59">
        <f>SUM(D22,D35,D40,D41,D42)</f>
        <v>562646.73</v>
      </c>
      <c r="E43" s="59">
        <f>SUM(E22,E35,E40,E41,E42)</f>
        <v>5827129.9799999986</v>
      </c>
      <c r="F43" s="59">
        <f>SUM(F22,F35,F40,F41,F42)</f>
        <v>5014121.1499999994</v>
      </c>
      <c r="G43" s="6" t="s">
        <v>31</v>
      </c>
      <c r="H43" s="35">
        <f>SUM(H18,H22,H27,H35,H40,H41,H42)</f>
        <v>5827129.9800000004</v>
      </c>
      <c r="I43" s="7">
        <f>SUM(I18,I22,I27,I35,I40,I41,I42)</f>
        <v>5014121.1500000013</v>
      </c>
    </row>
    <row r="44" spans="1:10" s="29" customFormat="1" ht="16.5" customHeight="1" thickTop="1" x14ac:dyDescent="0.25"/>
    <row r="45" spans="1:10" hidden="1" x14ac:dyDescent="0.25">
      <c r="B45" s="29" t="str">
        <f>CONCATENATE("PDF_BILAN_",Donnees!BE4,REPT(" ",10-LEN(Donnees!BE4)),"_",Donnees!BG4)</f>
        <v>PDF_BILAN_1479999999_2015</v>
      </c>
    </row>
  </sheetData>
  <mergeCells count="6">
    <mergeCell ref="G5:G6"/>
    <mergeCell ref="B4:I4"/>
    <mergeCell ref="H1:I1"/>
    <mergeCell ref="D2:E2"/>
    <mergeCell ref="C5:E5"/>
    <mergeCell ref="B5:B6"/>
  </mergeCells>
  <printOptions horizontalCentered="1"/>
  <pageMargins left="0" right="0" top="0" bottom="0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0"/>
  <sheetViews>
    <sheetView workbookViewId="0">
      <selection activeCell="B1" sqref="B1"/>
    </sheetView>
  </sheetViews>
  <sheetFormatPr baseColWidth="10" defaultRowHeight="15" x14ac:dyDescent="0.25"/>
  <cols>
    <col min="1" max="1" width="13.140625" bestFit="1" customWidth="1"/>
    <col min="2" max="2" width="16.7109375" bestFit="1" customWidth="1"/>
    <col min="3" max="3" width="16.7109375" customWidth="1"/>
    <col min="4" max="4" width="16.140625" bestFit="1" customWidth="1"/>
    <col min="5" max="5" width="40.7109375" bestFit="1" customWidth="1"/>
  </cols>
  <sheetData>
    <row r="1" spans="1:5" x14ac:dyDescent="0.25">
      <c r="A1" t="s">
        <v>191</v>
      </c>
      <c r="B1" t="str">
        <f>CONCATENATE("BIL_",Donnees!BE4,REPT(" ",10-LEN(Donnees!BE4)),"_",Donnees!BF4,"_",Donnees!BK4,"_",Donnees!BG4,"_07",".txt")</f>
        <v>BIL_1479999999_02_01_2015_07.txt</v>
      </c>
    </row>
    <row r="3" spans="1:5" x14ac:dyDescent="0.25">
      <c r="A3">
        <v>100001</v>
      </c>
      <c r="E3" t="str">
        <f>CONCATENATE(A3,Donnees!BE4,REPT(" ",10-LEN(Donnees!BE4)),Donnees!BF4,Donnees!BH4,Donnees!BK4,Donnees!BG4,"07",Donnees!BJ4,Donnees!BI4,Donnees!AW4)</f>
        <v>10000114799999990201012015073112201531639383412345678912345</v>
      </c>
    </row>
    <row r="4" spans="1:5" x14ac:dyDescent="0.25">
      <c r="A4">
        <v>200002</v>
      </c>
      <c r="B4" s="94" t="s">
        <v>197</v>
      </c>
      <c r="C4" s="95">
        <f>'Pdf1-BILAN'!C8</f>
        <v>0</v>
      </c>
      <c r="D4" t="str">
        <f>IF(C4&gt;=0,CONCATENATE("+",+TEXT(C4*100,"00000000000000")),CONCATENATE("",+TEXT(C4*100,"00000000000000")))</f>
        <v>+00000000000000</v>
      </c>
      <c r="E4" t="str">
        <f>+CONCATENATE(A4,B4,D4,REPT(" ",59-LEN(CONCATENATE(A4,B4,D4))))</f>
        <v xml:space="preserve">200002001+00000000000000                                   </v>
      </c>
    </row>
    <row r="5" spans="1:5" x14ac:dyDescent="0.25">
      <c r="A5" s="29">
        <v>200003</v>
      </c>
      <c r="B5" s="94" t="s">
        <v>198</v>
      </c>
      <c r="C5" s="95">
        <f>'Pdf1-BILAN'!D8</f>
        <v>0</v>
      </c>
      <c r="D5" s="29" t="str">
        <f t="shared" ref="D5:D68" si="0">IF(C5&gt;=0,CONCATENATE("+",+TEXT(C5*100,"00000000000000")),CONCATENATE("",+TEXT(C5*100,"00000000000000")))</f>
        <v>+00000000000000</v>
      </c>
      <c r="E5" s="29" t="str">
        <f t="shared" ref="E5:E68" si="1">+CONCATENATE(A5,B5,D5,REPT(" ",59-LEN(CONCATENATE(A5,B5,D5))))</f>
        <v xml:space="preserve">200003002+00000000000000                                   </v>
      </c>
    </row>
    <row r="6" spans="1:5" x14ac:dyDescent="0.25">
      <c r="A6" s="29">
        <v>200004</v>
      </c>
      <c r="B6" s="94" t="s">
        <v>199</v>
      </c>
      <c r="C6" s="95">
        <f>'Pdf1-BILAN'!E8</f>
        <v>0</v>
      </c>
      <c r="D6" s="29" t="str">
        <f t="shared" si="0"/>
        <v>+00000000000000</v>
      </c>
      <c r="E6" s="29" t="str">
        <f t="shared" si="1"/>
        <v xml:space="preserve">200004003+00000000000000                                   </v>
      </c>
    </row>
    <row r="7" spans="1:5" x14ac:dyDescent="0.25">
      <c r="A7" s="29">
        <v>200005</v>
      </c>
      <c r="B7" s="94" t="s">
        <v>200</v>
      </c>
      <c r="C7" s="95">
        <f>'Pdf1-BILAN'!F8</f>
        <v>15515.779999999999</v>
      </c>
      <c r="D7" s="29" t="str">
        <f t="shared" si="0"/>
        <v>+00000001551578</v>
      </c>
      <c r="E7" s="29" t="str">
        <f t="shared" si="1"/>
        <v xml:space="preserve">200005004+00000001551578                                   </v>
      </c>
    </row>
    <row r="8" spans="1:5" x14ac:dyDescent="0.25">
      <c r="A8" s="29">
        <v>200006</v>
      </c>
      <c r="B8" s="94" t="s">
        <v>201</v>
      </c>
      <c r="C8" s="95">
        <f>'Pdf1-BILAN'!C10</f>
        <v>0</v>
      </c>
      <c r="D8" s="29" t="str">
        <f t="shared" si="0"/>
        <v>+00000000000000</v>
      </c>
      <c r="E8" s="29" t="str">
        <f t="shared" si="1"/>
        <v xml:space="preserve">200006005+00000000000000                                   </v>
      </c>
    </row>
    <row r="9" spans="1:5" x14ac:dyDescent="0.25">
      <c r="A9" s="29">
        <v>200007</v>
      </c>
      <c r="B9" s="94" t="s">
        <v>202</v>
      </c>
      <c r="C9" s="95">
        <f>'Pdf1-BILAN'!D10</f>
        <v>0</v>
      </c>
      <c r="D9" s="29" t="str">
        <f t="shared" si="0"/>
        <v>+00000000000000</v>
      </c>
      <c r="E9" s="29" t="str">
        <f t="shared" si="1"/>
        <v xml:space="preserve">200007006+00000000000000                                   </v>
      </c>
    </row>
    <row r="10" spans="1:5" x14ac:dyDescent="0.25">
      <c r="A10" s="29">
        <v>200008</v>
      </c>
      <c r="B10" s="94" t="s">
        <v>203</v>
      </c>
      <c r="C10" s="95">
        <f>'Pdf1-BILAN'!E10</f>
        <v>0</v>
      </c>
      <c r="D10" s="29" t="str">
        <f t="shared" si="0"/>
        <v>+00000000000000</v>
      </c>
      <c r="E10" s="29" t="str">
        <f t="shared" si="1"/>
        <v xml:space="preserve">200008007+00000000000000                                   </v>
      </c>
    </row>
    <row r="11" spans="1:5" x14ac:dyDescent="0.25">
      <c r="A11" s="29">
        <v>200009</v>
      </c>
      <c r="B11" s="94" t="s">
        <v>204</v>
      </c>
      <c r="C11" s="95">
        <f>'Pdf1-BILAN'!F10</f>
        <v>0</v>
      </c>
      <c r="D11" s="29" t="str">
        <f t="shared" si="0"/>
        <v>+00000000000000</v>
      </c>
      <c r="E11" s="29" t="str">
        <f t="shared" si="1"/>
        <v xml:space="preserve">200009008+00000000000000                                   </v>
      </c>
    </row>
    <row r="12" spans="1:5" x14ac:dyDescent="0.25">
      <c r="A12" s="29">
        <v>200010</v>
      </c>
      <c r="B12" s="94" t="s">
        <v>205</v>
      </c>
      <c r="C12" s="95">
        <f>'Pdf1-BILAN'!C11</f>
        <v>0</v>
      </c>
      <c r="D12" s="29" t="str">
        <f t="shared" si="0"/>
        <v>+00000000000000</v>
      </c>
      <c r="E12" s="29" t="str">
        <f t="shared" si="1"/>
        <v xml:space="preserve">200010009+00000000000000                                   </v>
      </c>
    </row>
    <row r="13" spans="1:5" x14ac:dyDescent="0.25">
      <c r="A13" s="29">
        <v>200011</v>
      </c>
      <c r="B13" s="94" t="s">
        <v>206</v>
      </c>
      <c r="C13" s="95">
        <f>'Pdf1-BILAN'!D11</f>
        <v>0</v>
      </c>
      <c r="D13" s="29" t="str">
        <f t="shared" si="0"/>
        <v>+00000000000000</v>
      </c>
      <c r="E13" s="29" t="str">
        <f t="shared" si="1"/>
        <v xml:space="preserve">200011010+00000000000000                                   </v>
      </c>
    </row>
    <row r="14" spans="1:5" x14ac:dyDescent="0.25">
      <c r="A14" s="29">
        <v>200012</v>
      </c>
      <c r="B14" s="94" t="s">
        <v>207</v>
      </c>
      <c r="C14" s="95">
        <f>'Pdf1-BILAN'!E11</f>
        <v>0</v>
      </c>
      <c r="D14" s="29" t="str">
        <f t="shared" si="0"/>
        <v>+00000000000000</v>
      </c>
      <c r="E14" s="29" t="str">
        <f t="shared" si="1"/>
        <v xml:space="preserve">200012011+00000000000000                                   </v>
      </c>
    </row>
    <row r="15" spans="1:5" x14ac:dyDescent="0.25">
      <c r="A15" s="29">
        <v>200013</v>
      </c>
      <c r="B15" s="94" t="s">
        <v>208</v>
      </c>
      <c r="C15" s="95">
        <f>'Pdf1-BILAN'!F11</f>
        <v>0</v>
      </c>
      <c r="D15" s="29" t="str">
        <f t="shared" si="0"/>
        <v>+00000000000000</v>
      </c>
      <c r="E15" s="29" t="str">
        <f t="shared" si="1"/>
        <v xml:space="preserve">200013012+00000000000000                                   </v>
      </c>
    </row>
    <row r="16" spans="1:5" x14ac:dyDescent="0.25">
      <c r="A16" s="29">
        <v>200014</v>
      </c>
      <c r="B16" s="94" t="s">
        <v>209</v>
      </c>
      <c r="C16" s="95">
        <f>'Pdf1-BILAN'!C12</f>
        <v>0</v>
      </c>
      <c r="D16" s="29" t="str">
        <f t="shared" si="0"/>
        <v>+00000000000000</v>
      </c>
      <c r="E16" s="29" t="str">
        <f t="shared" si="1"/>
        <v xml:space="preserve">200014013+00000000000000                                   </v>
      </c>
    </row>
    <row r="17" spans="1:5" x14ac:dyDescent="0.25">
      <c r="A17" s="29">
        <v>200015</v>
      </c>
      <c r="B17" s="94" t="s">
        <v>210</v>
      </c>
      <c r="C17" s="95">
        <f>'Pdf1-BILAN'!D12</f>
        <v>0</v>
      </c>
      <c r="D17" s="29" t="str">
        <f t="shared" si="0"/>
        <v>+00000000000000</v>
      </c>
      <c r="E17" s="29" t="str">
        <f t="shared" si="1"/>
        <v xml:space="preserve">200015014+00000000000000                                   </v>
      </c>
    </row>
    <row r="18" spans="1:5" x14ac:dyDescent="0.25">
      <c r="A18" s="29">
        <v>200016</v>
      </c>
      <c r="B18" s="94" t="s">
        <v>211</v>
      </c>
      <c r="C18" s="95">
        <f>'Pdf1-BILAN'!E12</f>
        <v>0</v>
      </c>
      <c r="D18" s="29" t="str">
        <f t="shared" si="0"/>
        <v>+00000000000000</v>
      </c>
      <c r="E18" s="29" t="str">
        <f t="shared" si="1"/>
        <v xml:space="preserve">200016015+00000000000000                                   </v>
      </c>
    </row>
    <row r="19" spans="1:5" x14ac:dyDescent="0.25">
      <c r="A19" s="29">
        <v>200017</v>
      </c>
      <c r="B19" s="94" t="s">
        <v>212</v>
      </c>
      <c r="C19" s="95">
        <f>'Pdf1-BILAN'!F12</f>
        <v>0</v>
      </c>
      <c r="D19" s="29" t="str">
        <f t="shared" si="0"/>
        <v>+00000000000000</v>
      </c>
      <c r="E19" s="29" t="str">
        <f t="shared" si="1"/>
        <v xml:space="preserve">200017016+00000000000000                                   </v>
      </c>
    </row>
    <row r="20" spans="1:5" x14ac:dyDescent="0.25">
      <c r="A20" s="29">
        <v>200018</v>
      </c>
      <c r="B20" s="94" t="s">
        <v>213</v>
      </c>
      <c r="C20" s="95">
        <f>'Pdf1-BILAN'!C13</f>
        <v>0</v>
      </c>
      <c r="D20" s="29" t="str">
        <f t="shared" si="0"/>
        <v>+00000000000000</v>
      </c>
      <c r="E20" s="29" t="str">
        <f t="shared" si="1"/>
        <v xml:space="preserve">200018017+00000000000000                                   </v>
      </c>
    </row>
    <row r="21" spans="1:5" x14ac:dyDescent="0.25">
      <c r="A21" s="29">
        <v>200019</v>
      </c>
      <c r="B21" s="94" t="s">
        <v>214</v>
      </c>
      <c r="C21" s="95">
        <f>'Pdf1-BILAN'!D13</f>
        <v>0</v>
      </c>
      <c r="D21" s="29" t="str">
        <f t="shared" si="0"/>
        <v>+00000000000000</v>
      </c>
      <c r="E21" s="29" t="str">
        <f t="shared" si="1"/>
        <v xml:space="preserve">200019018+00000000000000                                   </v>
      </c>
    </row>
    <row r="22" spans="1:5" x14ac:dyDescent="0.25">
      <c r="A22" s="29">
        <v>200020</v>
      </c>
      <c r="B22" s="94" t="s">
        <v>215</v>
      </c>
      <c r="C22" s="95">
        <f>'Pdf1-BILAN'!E13</f>
        <v>0</v>
      </c>
      <c r="D22" s="29" t="str">
        <f t="shared" si="0"/>
        <v>+00000000000000</v>
      </c>
      <c r="E22" s="29" t="str">
        <f t="shared" si="1"/>
        <v xml:space="preserve">200020019+00000000000000                                   </v>
      </c>
    </row>
    <row r="23" spans="1:5" x14ac:dyDescent="0.25">
      <c r="A23" s="29">
        <v>200021</v>
      </c>
      <c r="B23" s="94" t="s">
        <v>216</v>
      </c>
      <c r="C23" s="95">
        <f>'Pdf1-BILAN'!F13</f>
        <v>0</v>
      </c>
      <c r="D23" s="29" t="str">
        <f t="shared" si="0"/>
        <v>+00000000000000</v>
      </c>
      <c r="E23" s="29" t="str">
        <f t="shared" si="1"/>
        <v xml:space="preserve">200021020+00000000000000                                   </v>
      </c>
    </row>
    <row r="24" spans="1:5" x14ac:dyDescent="0.25">
      <c r="A24" s="29">
        <v>200022</v>
      </c>
      <c r="B24" s="94" t="s">
        <v>217</v>
      </c>
      <c r="C24" s="95">
        <f>'Pdf1-BILAN'!C14</f>
        <v>0</v>
      </c>
      <c r="D24" s="29" t="str">
        <f t="shared" si="0"/>
        <v>+00000000000000</v>
      </c>
      <c r="E24" s="29" t="str">
        <f t="shared" si="1"/>
        <v xml:space="preserve">200022021+00000000000000                                   </v>
      </c>
    </row>
    <row r="25" spans="1:5" x14ac:dyDescent="0.25">
      <c r="A25" s="29">
        <v>200023</v>
      </c>
      <c r="B25" s="94" t="s">
        <v>218</v>
      </c>
      <c r="C25" s="95">
        <f>'Pdf1-BILAN'!D14</f>
        <v>0</v>
      </c>
      <c r="D25" s="29" t="str">
        <f t="shared" si="0"/>
        <v>+00000000000000</v>
      </c>
      <c r="E25" s="29" t="str">
        <f t="shared" si="1"/>
        <v xml:space="preserve">200023022+00000000000000                                   </v>
      </c>
    </row>
    <row r="26" spans="1:5" x14ac:dyDescent="0.25">
      <c r="A26" s="29">
        <v>200024</v>
      </c>
      <c r="B26" s="94" t="s">
        <v>219</v>
      </c>
      <c r="C26" s="95">
        <f>'Pdf1-BILAN'!E14</f>
        <v>0</v>
      </c>
      <c r="D26" s="29" t="str">
        <f t="shared" si="0"/>
        <v>+00000000000000</v>
      </c>
      <c r="E26" s="29" t="str">
        <f t="shared" si="1"/>
        <v xml:space="preserve">200024023+00000000000000                                   </v>
      </c>
    </row>
    <row r="27" spans="1:5" x14ac:dyDescent="0.25">
      <c r="A27" s="29">
        <v>200025</v>
      </c>
      <c r="B27" s="94" t="s">
        <v>220</v>
      </c>
      <c r="C27" s="95">
        <f>'Pdf1-BILAN'!F14</f>
        <v>0</v>
      </c>
      <c r="D27" s="29" t="str">
        <f t="shared" si="0"/>
        <v>+00000000000000</v>
      </c>
      <c r="E27" s="29" t="str">
        <f t="shared" si="1"/>
        <v xml:space="preserve">200025024+00000000000000                                   </v>
      </c>
    </row>
    <row r="28" spans="1:5" x14ac:dyDescent="0.25">
      <c r="A28" s="29">
        <v>200026</v>
      </c>
      <c r="B28" s="94" t="s">
        <v>221</v>
      </c>
      <c r="C28" s="95">
        <f>'Pdf1-BILAN'!C15</f>
        <v>495280.69000000006</v>
      </c>
      <c r="D28" s="29" t="str">
        <f t="shared" si="0"/>
        <v>+00000049528069</v>
      </c>
      <c r="E28" s="29" t="str">
        <f t="shared" si="1"/>
        <v xml:space="preserve">200026025+00000049528069                                   </v>
      </c>
    </row>
    <row r="29" spans="1:5" x14ac:dyDescent="0.25">
      <c r="A29" s="29">
        <v>200027</v>
      </c>
      <c r="B29" s="94" t="s">
        <v>222</v>
      </c>
      <c r="C29" s="95">
        <f>'Pdf1-BILAN'!D15</f>
        <v>459479.86000000004</v>
      </c>
      <c r="D29" s="29" t="str">
        <f t="shared" si="0"/>
        <v>+00000045947986</v>
      </c>
      <c r="E29" s="29" t="str">
        <f t="shared" si="1"/>
        <v xml:space="preserve">200027026+00000045947986                                   </v>
      </c>
    </row>
    <row r="30" spans="1:5" x14ac:dyDescent="0.25">
      <c r="A30" s="29">
        <v>200028</v>
      </c>
      <c r="B30" s="94" t="s">
        <v>223</v>
      </c>
      <c r="C30" s="95">
        <f>'Pdf1-BILAN'!E15</f>
        <v>35800.830000000031</v>
      </c>
      <c r="D30" s="29" t="str">
        <f t="shared" si="0"/>
        <v>+00000003580083</v>
      </c>
      <c r="E30" s="29" t="str">
        <f t="shared" si="1"/>
        <v xml:space="preserve">200028027+00000003580083                                   </v>
      </c>
    </row>
    <row r="31" spans="1:5" x14ac:dyDescent="0.25">
      <c r="A31" s="29">
        <v>200029</v>
      </c>
      <c r="B31" s="94" t="s">
        <v>224</v>
      </c>
      <c r="C31" s="95">
        <f>'Pdf1-BILAN'!F15</f>
        <v>50730.589999999975</v>
      </c>
      <c r="D31" s="29" t="str">
        <f t="shared" si="0"/>
        <v>+00000005073059</v>
      </c>
      <c r="E31" s="29" t="str">
        <f t="shared" si="1"/>
        <v xml:space="preserve">200029028+00000005073059                                   </v>
      </c>
    </row>
    <row r="32" spans="1:5" x14ac:dyDescent="0.25">
      <c r="A32" s="29">
        <v>200030</v>
      </c>
      <c r="B32" s="94" t="s">
        <v>225</v>
      </c>
      <c r="C32" s="95">
        <f>'Pdf1-BILAN'!C16</f>
        <v>0</v>
      </c>
      <c r="D32" s="29" t="str">
        <f t="shared" si="0"/>
        <v>+00000000000000</v>
      </c>
      <c r="E32" s="29" t="str">
        <f t="shared" si="1"/>
        <v xml:space="preserve">200030029+00000000000000                                   </v>
      </c>
    </row>
    <row r="33" spans="1:5" x14ac:dyDescent="0.25">
      <c r="A33" s="29">
        <v>200031</v>
      </c>
      <c r="B33" s="94" t="s">
        <v>226</v>
      </c>
      <c r="C33" s="95">
        <f>'Pdf1-BILAN'!D16</f>
        <v>0</v>
      </c>
      <c r="D33" s="29" t="str">
        <f t="shared" si="0"/>
        <v>+00000000000000</v>
      </c>
      <c r="E33" s="29" t="str">
        <f t="shared" si="1"/>
        <v xml:space="preserve">200031030+00000000000000                                   </v>
      </c>
    </row>
    <row r="34" spans="1:5" x14ac:dyDescent="0.25">
      <c r="A34" s="29">
        <v>200032</v>
      </c>
      <c r="B34" s="94" t="s">
        <v>227</v>
      </c>
      <c r="C34" s="95">
        <f>'Pdf1-BILAN'!E16</f>
        <v>0</v>
      </c>
      <c r="D34" s="29" t="str">
        <f t="shared" si="0"/>
        <v>+00000000000000</v>
      </c>
      <c r="E34" s="29" t="str">
        <f t="shared" si="1"/>
        <v xml:space="preserve">200032031+00000000000000                                   </v>
      </c>
    </row>
    <row r="35" spans="1:5" x14ac:dyDescent="0.25">
      <c r="A35" s="29">
        <v>200033</v>
      </c>
      <c r="B35" s="94" t="s">
        <v>228</v>
      </c>
      <c r="C35" s="95">
        <f>'Pdf1-BILAN'!F16</f>
        <v>0</v>
      </c>
      <c r="D35" s="29" t="str">
        <f t="shared" si="0"/>
        <v>+00000000000000</v>
      </c>
      <c r="E35" s="29" t="str">
        <f t="shared" si="1"/>
        <v xml:space="preserve">200033032+00000000000000                                   </v>
      </c>
    </row>
    <row r="36" spans="1:5" x14ac:dyDescent="0.25">
      <c r="A36" s="29">
        <v>200034</v>
      </c>
      <c r="B36" s="94" t="s">
        <v>229</v>
      </c>
      <c r="C36" s="95">
        <f>'Pdf1-BILAN'!C17</f>
        <v>0</v>
      </c>
      <c r="D36" s="29" t="str">
        <f t="shared" si="0"/>
        <v>+00000000000000</v>
      </c>
      <c r="E36" s="29" t="str">
        <f t="shared" si="1"/>
        <v xml:space="preserve">200034033+00000000000000                                   </v>
      </c>
    </row>
    <row r="37" spans="1:5" x14ac:dyDescent="0.25">
      <c r="A37" s="29">
        <v>200035</v>
      </c>
      <c r="B37" s="94" t="s">
        <v>230</v>
      </c>
      <c r="C37" s="95">
        <f>'Pdf1-BILAN'!D17</f>
        <v>0</v>
      </c>
      <c r="D37" s="29" t="str">
        <f t="shared" si="0"/>
        <v>+00000000000000</v>
      </c>
      <c r="E37" s="29" t="str">
        <f t="shared" si="1"/>
        <v xml:space="preserve">200035034+00000000000000                                   </v>
      </c>
    </row>
    <row r="38" spans="1:5" x14ac:dyDescent="0.25">
      <c r="A38" s="29">
        <v>200036</v>
      </c>
      <c r="B38" s="94" t="s">
        <v>231</v>
      </c>
      <c r="C38" s="95">
        <f>'Pdf1-BILAN'!E17</f>
        <v>0</v>
      </c>
      <c r="D38" s="29" t="str">
        <f t="shared" si="0"/>
        <v>+00000000000000</v>
      </c>
      <c r="E38" s="29" t="str">
        <f t="shared" si="1"/>
        <v xml:space="preserve">200036035+00000000000000                                   </v>
      </c>
    </row>
    <row r="39" spans="1:5" x14ac:dyDescent="0.25">
      <c r="A39" s="29">
        <v>200037</v>
      </c>
      <c r="B39" s="94" t="s">
        <v>232</v>
      </c>
      <c r="C39" s="95">
        <f>'Pdf1-BILAN'!F17</f>
        <v>0</v>
      </c>
      <c r="D39" s="29" t="str">
        <f t="shared" si="0"/>
        <v>+00000000000000</v>
      </c>
      <c r="E39" s="29" t="str">
        <f t="shared" si="1"/>
        <v xml:space="preserve">200037036+00000000000000                                   </v>
      </c>
    </row>
    <row r="40" spans="1:5" x14ac:dyDescent="0.25">
      <c r="A40" s="29">
        <v>200038</v>
      </c>
      <c r="B40" s="94" t="s">
        <v>233</v>
      </c>
      <c r="C40" s="95">
        <f>'Pdf1-BILAN'!C18</f>
        <v>0</v>
      </c>
      <c r="D40" s="29" t="str">
        <f t="shared" si="0"/>
        <v>+00000000000000</v>
      </c>
      <c r="E40" s="29" t="str">
        <f t="shared" si="1"/>
        <v xml:space="preserve">200038037+00000000000000                                   </v>
      </c>
    </row>
    <row r="41" spans="1:5" x14ac:dyDescent="0.25">
      <c r="A41" s="29">
        <v>200039</v>
      </c>
      <c r="B41" s="94" t="s">
        <v>234</v>
      </c>
      <c r="C41" s="95">
        <f>'Pdf1-BILAN'!D18</f>
        <v>0</v>
      </c>
      <c r="D41" s="29" t="str">
        <f t="shared" si="0"/>
        <v>+00000000000000</v>
      </c>
      <c r="E41" s="29" t="str">
        <f t="shared" si="1"/>
        <v xml:space="preserve">200039038+00000000000000                                   </v>
      </c>
    </row>
    <row r="42" spans="1:5" x14ac:dyDescent="0.25">
      <c r="A42" s="29">
        <v>200040</v>
      </c>
      <c r="B42" s="94" t="s">
        <v>235</v>
      </c>
      <c r="C42" s="95">
        <f>'Pdf1-BILAN'!E18</f>
        <v>0</v>
      </c>
      <c r="D42" s="29" t="str">
        <f t="shared" si="0"/>
        <v>+00000000000000</v>
      </c>
      <c r="E42" s="29" t="str">
        <f t="shared" si="1"/>
        <v xml:space="preserve">200040039+00000000000000                                   </v>
      </c>
    </row>
    <row r="43" spans="1:5" x14ac:dyDescent="0.25">
      <c r="A43" s="29">
        <v>200041</v>
      </c>
      <c r="B43" s="94" t="s">
        <v>236</v>
      </c>
      <c r="C43" s="95">
        <f>'Pdf1-BILAN'!F18</f>
        <v>0</v>
      </c>
      <c r="D43" s="29" t="str">
        <f t="shared" si="0"/>
        <v>+00000000000000</v>
      </c>
      <c r="E43" s="29" t="str">
        <f t="shared" si="1"/>
        <v xml:space="preserve">200041040+00000000000000                                   </v>
      </c>
    </row>
    <row r="44" spans="1:5" x14ac:dyDescent="0.25">
      <c r="A44" s="29">
        <v>200042</v>
      </c>
      <c r="B44" s="94" t="s">
        <v>237</v>
      </c>
      <c r="C44" s="95">
        <f>'Pdf1-BILAN'!C19</f>
        <v>0</v>
      </c>
      <c r="D44" s="29" t="str">
        <f t="shared" si="0"/>
        <v>+00000000000000</v>
      </c>
      <c r="E44" s="29" t="str">
        <f t="shared" si="1"/>
        <v xml:space="preserve">200042041+00000000000000                                   </v>
      </c>
    </row>
    <row r="45" spans="1:5" x14ac:dyDescent="0.25">
      <c r="A45" s="29">
        <v>200043</v>
      </c>
      <c r="B45" s="94" t="s">
        <v>238</v>
      </c>
      <c r="C45" s="95">
        <f>'Pdf1-BILAN'!D19</f>
        <v>0</v>
      </c>
      <c r="D45" s="29" t="str">
        <f t="shared" si="0"/>
        <v>+00000000000000</v>
      </c>
      <c r="E45" s="29" t="str">
        <f t="shared" si="1"/>
        <v xml:space="preserve">200043042+00000000000000                                   </v>
      </c>
    </row>
    <row r="46" spans="1:5" x14ac:dyDescent="0.25">
      <c r="A46" s="29">
        <v>200044</v>
      </c>
      <c r="B46" s="94" t="s">
        <v>239</v>
      </c>
      <c r="C46" s="95">
        <f>'Pdf1-BILAN'!E19</f>
        <v>0</v>
      </c>
      <c r="D46" s="29" t="str">
        <f t="shared" si="0"/>
        <v>+00000000000000</v>
      </c>
      <c r="E46" s="29" t="str">
        <f t="shared" si="1"/>
        <v xml:space="preserve">200044043+00000000000000                                   </v>
      </c>
    </row>
    <row r="47" spans="1:5" x14ac:dyDescent="0.25">
      <c r="A47" s="29">
        <v>200045</v>
      </c>
      <c r="B47" s="94" t="s">
        <v>240</v>
      </c>
      <c r="C47" s="95">
        <f>'Pdf1-BILAN'!F19</f>
        <v>0</v>
      </c>
      <c r="D47" s="29" t="str">
        <f t="shared" si="0"/>
        <v>+00000000000000</v>
      </c>
      <c r="E47" s="29" t="str">
        <f t="shared" si="1"/>
        <v xml:space="preserve">200045044+00000000000000                                   </v>
      </c>
    </row>
    <row r="48" spans="1:5" x14ac:dyDescent="0.25">
      <c r="A48" s="29">
        <v>200046</v>
      </c>
      <c r="B48" s="94" t="s">
        <v>241</v>
      </c>
      <c r="C48" s="95">
        <f>'Pdf1-BILAN'!C20</f>
        <v>0</v>
      </c>
      <c r="D48" s="29" t="str">
        <f t="shared" si="0"/>
        <v>+00000000000000</v>
      </c>
      <c r="E48" s="29" t="str">
        <f t="shared" si="1"/>
        <v xml:space="preserve">200046045+00000000000000                                   </v>
      </c>
    </row>
    <row r="49" spans="1:5" x14ac:dyDescent="0.25">
      <c r="A49" s="29">
        <v>200047</v>
      </c>
      <c r="B49" s="94" t="s">
        <v>242</v>
      </c>
      <c r="C49" s="95">
        <f>'Pdf1-BILAN'!D20</f>
        <v>0</v>
      </c>
      <c r="D49" s="29" t="str">
        <f t="shared" si="0"/>
        <v>+00000000000000</v>
      </c>
      <c r="E49" s="29" t="str">
        <f t="shared" si="1"/>
        <v xml:space="preserve">200047046+00000000000000                                   </v>
      </c>
    </row>
    <row r="50" spans="1:5" x14ac:dyDescent="0.25">
      <c r="A50" s="29">
        <v>200048</v>
      </c>
      <c r="B50" s="94" t="s">
        <v>243</v>
      </c>
      <c r="C50" s="95">
        <f>'Pdf1-BILAN'!E20</f>
        <v>0</v>
      </c>
      <c r="D50" s="29" t="str">
        <f t="shared" si="0"/>
        <v>+00000000000000</v>
      </c>
      <c r="E50" s="29" t="str">
        <f t="shared" si="1"/>
        <v xml:space="preserve">200048047+00000000000000                                   </v>
      </c>
    </row>
    <row r="51" spans="1:5" x14ac:dyDescent="0.25">
      <c r="A51" s="29">
        <v>200049</v>
      </c>
      <c r="B51" s="94" t="s">
        <v>244</v>
      </c>
      <c r="C51" s="95">
        <f>'Pdf1-BILAN'!F20</f>
        <v>0</v>
      </c>
      <c r="D51" s="29" t="str">
        <f t="shared" si="0"/>
        <v>+00000000000000</v>
      </c>
      <c r="E51" s="29" t="str">
        <f t="shared" si="1"/>
        <v xml:space="preserve">200049048+00000000000000                                   </v>
      </c>
    </row>
    <row r="52" spans="1:5" x14ac:dyDescent="0.25">
      <c r="A52" s="29">
        <v>200050</v>
      </c>
      <c r="B52" s="94" t="s">
        <v>245</v>
      </c>
      <c r="C52" s="95">
        <f>'Pdf1-BILAN'!C21</f>
        <v>58158.229999999996</v>
      </c>
      <c r="D52" s="29" t="str">
        <f t="shared" si="0"/>
        <v>+00000005815823</v>
      </c>
      <c r="E52" s="29" t="str">
        <f t="shared" si="1"/>
        <v xml:space="preserve">200050049+00000005815823                                   </v>
      </c>
    </row>
    <row r="53" spans="1:5" x14ac:dyDescent="0.25">
      <c r="A53" s="29">
        <v>200051</v>
      </c>
      <c r="B53" s="94" t="s">
        <v>246</v>
      </c>
      <c r="C53" s="95">
        <f>'Pdf1-BILAN'!D21</f>
        <v>0</v>
      </c>
      <c r="D53" s="29" t="str">
        <f t="shared" si="0"/>
        <v>+00000000000000</v>
      </c>
      <c r="E53" s="29" t="str">
        <f t="shared" si="1"/>
        <v xml:space="preserve">200051050+00000000000000                                   </v>
      </c>
    </row>
    <row r="54" spans="1:5" x14ac:dyDescent="0.25">
      <c r="A54" s="29">
        <v>200052</v>
      </c>
      <c r="B54" s="94" t="s">
        <v>247</v>
      </c>
      <c r="C54" s="95">
        <f>'Pdf1-BILAN'!E21</f>
        <v>58158.229999999996</v>
      </c>
      <c r="D54" s="29" t="str">
        <f t="shared" si="0"/>
        <v>+00000005815823</v>
      </c>
      <c r="E54" s="29" t="str">
        <f t="shared" si="1"/>
        <v xml:space="preserve">200052051+00000005815823                                   </v>
      </c>
    </row>
    <row r="55" spans="1:5" x14ac:dyDescent="0.25">
      <c r="A55" s="29">
        <v>200053</v>
      </c>
      <c r="B55" s="94" t="s">
        <v>248</v>
      </c>
      <c r="C55" s="95">
        <f>'Pdf1-BILAN'!F21</f>
        <v>58732.229999999996</v>
      </c>
      <c r="D55" s="29" t="str">
        <f t="shared" si="0"/>
        <v>+00000005873223</v>
      </c>
      <c r="E55" s="29" t="str">
        <f t="shared" si="1"/>
        <v xml:space="preserve">200053052+00000005873223                                   </v>
      </c>
    </row>
    <row r="56" spans="1:5" x14ac:dyDescent="0.25">
      <c r="A56" s="29">
        <v>200054</v>
      </c>
      <c r="B56" s="94" t="s">
        <v>249</v>
      </c>
      <c r="C56" s="95">
        <f>'Pdf1-BILAN'!C22</f>
        <v>553438.92000000004</v>
      </c>
      <c r="D56" s="29" t="str">
        <f t="shared" si="0"/>
        <v>+00000055343892</v>
      </c>
      <c r="E56" s="29" t="str">
        <f t="shared" si="1"/>
        <v xml:space="preserve">200054053+00000055343892                                   </v>
      </c>
    </row>
    <row r="57" spans="1:5" x14ac:dyDescent="0.25">
      <c r="A57" s="29">
        <v>200055</v>
      </c>
      <c r="B57" s="94" t="s">
        <v>250</v>
      </c>
      <c r="C57" s="95">
        <f>'Pdf1-BILAN'!D22</f>
        <v>459479.86000000004</v>
      </c>
      <c r="D57" s="29" t="str">
        <f t="shared" si="0"/>
        <v>+00000045947986</v>
      </c>
      <c r="E57" s="29" t="str">
        <f t="shared" si="1"/>
        <v xml:space="preserve">200055054+00000045947986                                   </v>
      </c>
    </row>
    <row r="58" spans="1:5" x14ac:dyDescent="0.25">
      <c r="A58" s="29">
        <v>200056</v>
      </c>
      <c r="B58" s="94" t="s">
        <v>251</v>
      </c>
      <c r="C58" s="95">
        <f>'Pdf1-BILAN'!E22</f>
        <v>93959.060000000027</v>
      </c>
      <c r="D58" s="29" t="str">
        <f t="shared" si="0"/>
        <v>+00000009395906</v>
      </c>
      <c r="E58" s="29" t="str">
        <f t="shared" si="1"/>
        <v xml:space="preserve">200056055+00000009395906                                   </v>
      </c>
    </row>
    <row r="59" spans="1:5" x14ac:dyDescent="0.25">
      <c r="A59" s="29">
        <v>200057</v>
      </c>
      <c r="B59" s="94" t="s">
        <v>252</v>
      </c>
      <c r="C59" s="95">
        <f>'Pdf1-BILAN'!F22</f>
        <v>124978.59999999996</v>
      </c>
      <c r="D59" s="29" t="str">
        <f t="shared" si="0"/>
        <v>+00000012497860</v>
      </c>
      <c r="E59" s="29" t="str">
        <f t="shared" si="1"/>
        <v xml:space="preserve">200057056+00000012497860                                   </v>
      </c>
    </row>
    <row r="60" spans="1:5" x14ac:dyDescent="0.25">
      <c r="A60" s="29">
        <v>200058</v>
      </c>
      <c r="B60" s="94" t="s">
        <v>253</v>
      </c>
      <c r="C60" s="95">
        <f>'Pdf1-BILAN'!C24</f>
        <v>71977.590000000011</v>
      </c>
      <c r="D60" s="29" t="str">
        <f t="shared" si="0"/>
        <v>+00000007197759</v>
      </c>
      <c r="E60" s="29" t="str">
        <f t="shared" si="1"/>
        <v xml:space="preserve">200058057+00000007197759                                   </v>
      </c>
    </row>
    <row r="61" spans="1:5" x14ac:dyDescent="0.25">
      <c r="A61" s="29">
        <v>200059</v>
      </c>
      <c r="B61" s="94" t="s">
        <v>254</v>
      </c>
      <c r="C61" s="95">
        <f>'Pdf1-BILAN'!D24</f>
        <v>0</v>
      </c>
      <c r="D61" s="29" t="str">
        <f t="shared" si="0"/>
        <v>+00000000000000</v>
      </c>
      <c r="E61" s="29" t="str">
        <f t="shared" si="1"/>
        <v xml:space="preserve">200059058+00000000000000                                   </v>
      </c>
    </row>
    <row r="62" spans="1:5" x14ac:dyDescent="0.25">
      <c r="A62" s="29">
        <v>200060</v>
      </c>
      <c r="B62" s="94" t="s">
        <v>255</v>
      </c>
      <c r="C62" s="95">
        <f>'Pdf1-BILAN'!E24</f>
        <v>71977.590000000011</v>
      </c>
      <c r="D62" s="29" t="str">
        <f t="shared" si="0"/>
        <v>+00000007197759</v>
      </c>
      <c r="E62" s="29" t="str">
        <f t="shared" si="1"/>
        <v xml:space="preserve">200060059+00000007197759                                   </v>
      </c>
    </row>
    <row r="63" spans="1:5" x14ac:dyDescent="0.25">
      <c r="A63" s="29">
        <v>200061</v>
      </c>
      <c r="B63" s="94" t="s">
        <v>256</v>
      </c>
      <c r="C63" s="95">
        <f>'Pdf1-BILAN'!F24</f>
        <v>108624.53</v>
      </c>
      <c r="D63" s="29" t="str">
        <f t="shared" si="0"/>
        <v>+00000010862453</v>
      </c>
      <c r="E63" s="29" t="str">
        <f t="shared" si="1"/>
        <v xml:space="preserve">200061060+00000010862453                                   </v>
      </c>
    </row>
    <row r="64" spans="1:5" x14ac:dyDescent="0.25">
      <c r="A64" s="29">
        <v>200062</v>
      </c>
      <c r="B64" s="94" t="s">
        <v>257</v>
      </c>
      <c r="C64" s="95">
        <f>'Pdf1-BILAN'!C26</f>
        <v>0</v>
      </c>
      <c r="D64" s="29" t="str">
        <f t="shared" si="0"/>
        <v>+00000000000000</v>
      </c>
      <c r="E64" s="29" t="str">
        <f t="shared" si="1"/>
        <v xml:space="preserve">200062061+00000000000000                                   </v>
      </c>
    </row>
    <row r="65" spans="1:5" x14ac:dyDescent="0.25">
      <c r="A65" s="29">
        <v>200063</v>
      </c>
      <c r="B65" s="94" t="s">
        <v>258</v>
      </c>
      <c r="C65" s="95">
        <f>'Pdf1-BILAN'!D26</f>
        <v>0</v>
      </c>
      <c r="D65" s="29" t="str">
        <f t="shared" si="0"/>
        <v>+00000000000000</v>
      </c>
      <c r="E65" s="29" t="str">
        <f t="shared" si="1"/>
        <v xml:space="preserve">200063062+00000000000000                                   </v>
      </c>
    </row>
    <row r="66" spans="1:5" x14ac:dyDescent="0.25">
      <c r="A66" s="29">
        <v>200064</v>
      </c>
      <c r="B66" s="94" t="s">
        <v>259</v>
      </c>
      <c r="C66" s="95">
        <f>'Pdf1-BILAN'!E26</f>
        <v>0</v>
      </c>
      <c r="D66" s="29" t="str">
        <f t="shared" si="0"/>
        <v>+00000000000000</v>
      </c>
      <c r="E66" s="29" t="str">
        <f t="shared" si="1"/>
        <v xml:space="preserve">200064063+00000000000000                                   </v>
      </c>
    </row>
    <row r="67" spans="1:5" x14ac:dyDescent="0.25">
      <c r="A67" s="29">
        <v>200065</v>
      </c>
      <c r="B67" s="94" t="s">
        <v>260</v>
      </c>
      <c r="C67" s="95">
        <f>'Pdf1-BILAN'!F26</f>
        <v>0</v>
      </c>
      <c r="D67" s="29" t="str">
        <f t="shared" si="0"/>
        <v>+00000000000000</v>
      </c>
      <c r="E67" s="29" t="str">
        <f t="shared" si="1"/>
        <v xml:space="preserve">200065064+00000000000000                                   </v>
      </c>
    </row>
    <row r="68" spans="1:5" x14ac:dyDescent="0.25">
      <c r="A68" s="29">
        <v>200066</v>
      </c>
      <c r="B68" s="94" t="s">
        <v>261</v>
      </c>
      <c r="C68" s="95">
        <f>'Pdf1-BILAN'!C27</f>
        <v>2576544.9</v>
      </c>
      <c r="D68" s="29" t="str">
        <f t="shared" si="0"/>
        <v>+00000257654490</v>
      </c>
      <c r="E68" s="29" t="str">
        <f t="shared" si="1"/>
        <v xml:space="preserve">200066065+00000257654490                                   </v>
      </c>
    </row>
    <row r="69" spans="1:5" x14ac:dyDescent="0.25">
      <c r="A69" s="29">
        <v>200067</v>
      </c>
      <c r="B69" s="94" t="s">
        <v>262</v>
      </c>
      <c r="C69" s="95">
        <f>'Pdf1-BILAN'!D27</f>
        <v>103166.87</v>
      </c>
      <c r="D69" s="29" t="str">
        <f t="shared" ref="D69:D132" si="2">IF(C69&gt;=0,CONCATENATE("+",+TEXT(C69*100,"00000000000000")),CONCATENATE("",+TEXT(C69*100,"00000000000000")))</f>
        <v>+00000010316687</v>
      </c>
      <c r="E69" s="29" t="str">
        <f t="shared" ref="E69:E132" si="3">+CONCATENATE(A69,B69,D69,REPT(" ",59-LEN(CONCATENATE(A69,B69,D69))))</f>
        <v xml:space="preserve">200067066+00000010316687                                   </v>
      </c>
    </row>
    <row r="70" spans="1:5" x14ac:dyDescent="0.25">
      <c r="A70" s="29">
        <v>200068</v>
      </c>
      <c r="B70" s="94" t="s">
        <v>263</v>
      </c>
      <c r="C70" s="95">
        <f>'Pdf1-BILAN'!E27</f>
        <v>2473378.0299999998</v>
      </c>
      <c r="D70" s="29" t="str">
        <f t="shared" si="2"/>
        <v>+00000247337803</v>
      </c>
      <c r="E70" s="29" t="str">
        <f t="shared" si="3"/>
        <v xml:space="preserve">200068067+00000247337803                                   </v>
      </c>
    </row>
    <row r="71" spans="1:5" x14ac:dyDescent="0.25">
      <c r="A71" s="29">
        <v>200069</v>
      </c>
      <c r="B71" s="94" t="s">
        <v>264</v>
      </c>
      <c r="C71" s="95">
        <f>'Pdf1-BILAN'!F27</f>
        <v>2215175.88</v>
      </c>
      <c r="D71" s="29" t="str">
        <f t="shared" si="2"/>
        <v>+00000221517588</v>
      </c>
      <c r="E71" s="29" t="str">
        <f t="shared" si="3"/>
        <v xml:space="preserve">200069068+00000221517588                                   </v>
      </c>
    </row>
    <row r="72" spans="1:5" x14ac:dyDescent="0.25">
      <c r="A72" s="29">
        <v>200070</v>
      </c>
      <c r="B72" s="94" t="s">
        <v>265</v>
      </c>
      <c r="C72" s="95">
        <f>'Pdf1-BILAN'!C28</f>
        <v>0</v>
      </c>
      <c r="D72" s="29" t="str">
        <f t="shared" si="2"/>
        <v>+00000000000000</v>
      </c>
      <c r="E72" s="29" t="str">
        <f t="shared" si="3"/>
        <v xml:space="preserve">200070069+00000000000000                                   </v>
      </c>
    </row>
    <row r="73" spans="1:5" x14ac:dyDescent="0.25">
      <c r="A73" s="29">
        <v>200071</v>
      </c>
      <c r="B73" s="94" t="s">
        <v>266</v>
      </c>
      <c r="C73" s="95">
        <f>'Pdf1-BILAN'!D28</f>
        <v>0</v>
      </c>
      <c r="D73" s="29" t="str">
        <f t="shared" si="2"/>
        <v>+00000000000000</v>
      </c>
      <c r="E73" s="29" t="str">
        <f t="shared" si="3"/>
        <v xml:space="preserve">200071070+00000000000000                                   </v>
      </c>
    </row>
    <row r="74" spans="1:5" x14ac:dyDescent="0.25">
      <c r="A74" s="29">
        <v>200072</v>
      </c>
      <c r="B74" s="94" t="s">
        <v>267</v>
      </c>
      <c r="C74" s="95">
        <f>'Pdf1-BILAN'!E28</f>
        <v>0</v>
      </c>
      <c r="D74" s="29" t="str">
        <f t="shared" si="2"/>
        <v>+00000000000000</v>
      </c>
      <c r="E74" s="29" t="str">
        <f t="shared" si="3"/>
        <v xml:space="preserve">200072071+00000000000000                                   </v>
      </c>
    </row>
    <row r="75" spans="1:5" x14ac:dyDescent="0.25">
      <c r="A75" s="29">
        <v>200073</v>
      </c>
      <c r="B75" s="94" t="s">
        <v>268</v>
      </c>
      <c r="C75" s="95">
        <f>'Pdf1-BILAN'!F28</f>
        <v>0</v>
      </c>
      <c r="D75" s="29" t="str">
        <f t="shared" si="2"/>
        <v>+00000000000000</v>
      </c>
      <c r="E75" s="29" t="str">
        <f t="shared" si="3"/>
        <v xml:space="preserve">200073072+00000000000000                                   </v>
      </c>
    </row>
    <row r="76" spans="1:5" x14ac:dyDescent="0.25">
      <c r="A76" s="29">
        <v>200074</v>
      </c>
      <c r="B76" s="94" t="s">
        <v>269</v>
      </c>
      <c r="C76" s="95">
        <f>'Pdf1-BILAN'!C29</f>
        <v>6678.15</v>
      </c>
      <c r="D76" s="29" t="str">
        <f t="shared" si="2"/>
        <v>+00000000667815</v>
      </c>
      <c r="E76" s="29" t="str">
        <f t="shared" si="3"/>
        <v xml:space="preserve">200074073+00000000667815                                   </v>
      </c>
    </row>
    <row r="77" spans="1:5" x14ac:dyDescent="0.25">
      <c r="A77" s="29">
        <v>200075</v>
      </c>
      <c r="B77" s="94" t="s">
        <v>270</v>
      </c>
      <c r="C77" s="95">
        <f>'Pdf1-BILAN'!D29</f>
        <v>0</v>
      </c>
      <c r="D77" s="29" t="str">
        <f t="shared" si="2"/>
        <v>+00000000000000</v>
      </c>
      <c r="E77" s="29" t="str">
        <f t="shared" si="3"/>
        <v xml:space="preserve">200075074+00000000000000                                   </v>
      </c>
    </row>
    <row r="78" spans="1:5" x14ac:dyDescent="0.25">
      <c r="A78" s="29">
        <v>200076</v>
      </c>
      <c r="B78" s="94" t="s">
        <v>271</v>
      </c>
      <c r="C78" s="95">
        <f>'Pdf1-BILAN'!E29</f>
        <v>6678.15</v>
      </c>
      <c r="D78" s="29" t="str">
        <f t="shared" si="2"/>
        <v>+00000000667815</v>
      </c>
      <c r="E78" s="29" t="str">
        <f t="shared" si="3"/>
        <v xml:space="preserve">200076075+00000000667815                                   </v>
      </c>
    </row>
    <row r="79" spans="1:5" x14ac:dyDescent="0.25">
      <c r="A79" s="29">
        <v>200077</v>
      </c>
      <c r="B79" s="94" t="s">
        <v>272</v>
      </c>
      <c r="C79" s="95">
        <f>'Pdf1-BILAN'!F29</f>
        <v>6678.15</v>
      </c>
      <c r="D79" s="29" t="str">
        <f t="shared" si="2"/>
        <v>+00000000667815</v>
      </c>
      <c r="E79" s="29" t="str">
        <f t="shared" si="3"/>
        <v xml:space="preserve">200077076+00000000667815                                   </v>
      </c>
    </row>
    <row r="80" spans="1:5" x14ac:dyDescent="0.25">
      <c r="A80" s="29">
        <v>200078</v>
      </c>
      <c r="B80" s="94" t="s">
        <v>273</v>
      </c>
      <c r="C80" s="95">
        <f>'Pdf1-BILAN'!C30</f>
        <v>-9549.93</v>
      </c>
      <c r="D80" s="29" t="str">
        <f t="shared" si="2"/>
        <v>-00000000954993</v>
      </c>
      <c r="E80" s="29" t="str">
        <f t="shared" si="3"/>
        <v xml:space="preserve">200078077-00000000954993                                   </v>
      </c>
    </row>
    <row r="81" spans="1:5" x14ac:dyDescent="0.25">
      <c r="A81" s="29">
        <v>200079</v>
      </c>
      <c r="B81" s="94" t="s">
        <v>274</v>
      </c>
      <c r="C81" s="95">
        <f>'Pdf1-BILAN'!D30</f>
        <v>0</v>
      </c>
      <c r="D81" s="29" t="str">
        <f t="shared" si="2"/>
        <v>+00000000000000</v>
      </c>
      <c r="E81" s="29" t="str">
        <f t="shared" si="3"/>
        <v xml:space="preserve">200079078+00000000000000                                   </v>
      </c>
    </row>
    <row r="82" spans="1:5" x14ac:dyDescent="0.25">
      <c r="A82" s="29">
        <v>200080</v>
      </c>
      <c r="B82" s="94" t="s">
        <v>275</v>
      </c>
      <c r="C82" s="95">
        <f>'Pdf1-BILAN'!E30</f>
        <v>-9549.93</v>
      </c>
      <c r="D82" s="29" t="str">
        <f t="shared" si="2"/>
        <v>-00000000954993</v>
      </c>
      <c r="E82" s="29" t="str">
        <f t="shared" si="3"/>
        <v xml:space="preserve">200080079-00000000954993                                   </v>
      </c>
    </row>
    <row r="83" spans="1:5" x14ac:dyDescent="0.25">
      <c r="A83" s="29">
        <v>200081</v>
      </c>
      <c r="B83" s="94" t="s">
        <v>276</v>
      </c>
      <c r="C83" s="95">
        <f>'Pdf1-BILAN'!F30</f>
        <v>22822.75</v>
      </c>
      <c r="D83" s="29" t="str">
        <f t="shared" si="2"/>
        <v>+00000002282275</v>
      </c>
      <c r="E83" s="29" t="str">
        <f t="shared" si="3"/>
        <v xml:space="preserve">200081080+00000002282275                                   </v>
      </c>
    </row>
    <row r="84" spans="1:5" x14ac:dyDescent="0.25">
      <c r="A84" s="29">
        <v>200082</v>
      </c>
      <c r="B84" s="94" t="s">
        <v>277</v>
      </c>
      <c r="C84" s="95">
        <f>'Pdf1-BILAN'!C31</f>
        <v>0</v>
      </c>
      <c r="D84" s="29" t="str">
        <f t="shared" si="2"/>
        <v>+00000000000000</v>
      </c>
      <c r="E84" s="29" t="str">
        <f t="shared" si="3"/>
        <v xml:space="preserve">200082081+00000000000000                                   </v>
      </c>
    </row>
    <row r="85" spans="1:5" x14ac:dyDescent="0.25">
      <c r="A85" s="29">
        <v>200083</v>
      </c>
      <c r="B85" s="94" t="s">
        <v>278</v>
      </c>
      <c r="C85" s="95">
        <f>'Pdf1-BILAN'!D31</f>
        <v>0</v>
      </c>
      <c r="D85" s="29" t="str">
        <f t="shared" si="2"/>
        <v>+00000000000000</v>
      </c>
      <c r="E85" s="29" t="str">
        <f t="shared" si="3"/>
        <v xml:space="preserve">200083082+00000000000000                                   </v>
      </c>
    </row>
    <row r="86" spans="1:5" x14ac:dyDescent="0.25">
      <c r="A86" s="29">
        <v>200084</v>
      </c>
      <c r="B86" s="94" t="s">
        <v>279</v>
      </c>
      <c r="C86" s="95">
        <f>'Pdf1-BILAN'!E31</f>
        <v>0</v>
      </c>
      <c r="D86" s="29" t="str">
        <f t="shared" si="2"/>
        <v>+00000000000000</v>
      </c>
      <c r="E86" s="29" t="str">
        <f t="shared" si="3"/>
        <v xml:space="preserve">200084083+00000000000000                                   </v>
      </c>
    </row>
    <row r="87" spans="1:5" x14ac:dyDescent="0.25">
      <c r="A87" s="29">
        <v>200085</v>
      </c>
      <c r="B87" s="94" t="s">
        <v>280</v>
      </c>
      <c r="C87" s="95">
        <f>'Pdf1-BILAN'!F31</f>
        <v>-22824.12</v>
      </c>
      <c r="D87" s="29" t="str">
        <f t="shared" si="2"/>
        <v>-00000002282412</v>
      </c>
      <c r="E87" s="29" t="str">
        <f t="shared" si="3"/>
        <v xml:space="preserve">200085084-00000002282412                                   </v>
      </c>
    </row>
    <row r="88" spans="1:5" x14ac:dyDescent="0.25">
      <c r="A88" s="29">
        <v>200086</v>
      </c>
      <c r="B88" s="94" t="s">
        <v>281</v>
      </c>
      <c r="C88" s="95">
        <f>'Pdf1-BILAN'!C32</f>
        <v>137453.25</v>
      </c>
      <c r="D88" s="29" t="str">
        <f t="shared" si="2"/>
        <v>+00000013745325</v>
      </c>
      <c r="E88" s="29" t="str">
        <f t="shared" si="3"/>
        <v xml:space="preserve">200086085+00000013745325                                   </v>
      </c>
    </row>
    <row r="89" spans="1:5" x14ac:dyDescent="0.25">
      <c r="A89" s="29">
        <v>200087</v>
      </c>
      <c r="B89" s="94" t="s">
        <v>282</v>
      </c>
      <c r="C89" s="95">
        <f>'Pdf1-BILAN'!D32</f>
        <v>0</v>
      </c>
      <c r="D89" s="29" t="str">
        <f t="shared" si="2"/>
        <v>+00000000000000</v>
      </c>
      <c r="E89" s="29" t="str">
        <f t="shared" si="3"/>
        <v xml:space="preserve">200087086+00000000000000                                   </v>
      </c>
    </row>
    <row r="90" spans="1:5" x14ac:dyDescent="0.25">
      <c r="A90" s="29">
        <v>200088</v>
      </c>
      <c r="B90" s="94" t="s">
        <v>283</v>
      </c>
      <c r="C90" s="95">
        <f>'Pdf1-BILAN'!E32</f>
        <v>137453.25</v>
      </c>
      <c r="D90" s="29" t="str">
        <f t="shared" si="2"/>
        <v>+00000013745325</v>
      </c>
      <c r="E90" s="29" t="str">
        <f t="shared" si="3"/>
        <v xml:space="preserve">200088087+00000013745325                                   </v>
      </c>
    </row>
    <row r="91" spans="1:5" x14ac:dyDescent="0.25">
      <c r="A91" s="29">
        <v>200089</v>
      </c>
      <c r="B91" s="94" t="s">
        <v>284</v>
      </c>
      <c r="C91" s="95">
        <f>'Pdf1-BILAN'!F32</f>
        <v>82254.039999999994</v>
      </c>
      <c r="D91" s="29" t="str">
        <f t="shared" si="2"/>
        <v>+00000008225404</v>
      </c>
      <c r="E91" s="29" t="str">
        <f t="shared" si="3"/>
        <v xml:space="preserve">200089088+00000008225404                                   </v>
      </c>
    </row>
    <row r="92" spans="1:5" x14ac:dyDescent="0.25">
      <c r="A92" s="29">
        <v>200090</v>
      </c>
      <c r="B92" s="94" t="s">
        <v>285</v>
      </c>
      <c r="C92" s="95">
        <f>'Pdf1-BILAN'!C35</f>
        <v>2783103.9599999995</v>
      </c>
      <c r="D92" s="29" t="str">
        <f t="shared" si="2"/>
        <v>+00000278310396</v>
      </c>
      <c r="E92" s="29" t="str">
        <f t="shared" si="3"/>
        <v xml:space="preserve">200090089+00000278310396                                   </v>
      </c>
    </row>
    <row r="93" spans="1:5" x14ac:dyDescent="0.25">
      <c r="A93" s="29">
        <v>200091</v>
      </c>
      <c r="B93" s="94" t="s">
        <v>286</v>
      </c>
      <c r="C93" s="95">
        <f>'Pdf1-BILAN'!D35</f>
        <v>103166.87</v>
      </c>
      <c r="D93" s="29" t="str">
        <f t="shared" si="2"/>
        <v>+00000010316687</v>
      </c>
      <c r="E93" s="29" t="str">
        <f t="shared" si="3"/>
        <v xml:space="preserve">200091090+00000010316687                                   </v>
      </c>
    </row>
    <row r="94" spans="1:5" x14ac:dyDescent="0.25">
      <c r="A94" s="29">
        <v>200092</v>
      </c>
      <c r="B94" s="94" t="s">
        <v>287</v>
      </c>
      <c r="C94" s="95">
        <f>'Pdf1-BILAN'!E35</f>
        <v>2679937.0899999994</v>
      </c>
      <c r="D94" s="29" t="str">
        <f t="shared" si="2"/>
        <v>+00000267993709</v>
      </c>
      <c r="E94" s="29" t="str">
        <f t="shared" si="3"/>
        <v xml:space="preserve">200092091+00000267993709                                   </v>
      </c>
    </row>
    <row r="95" spans="1:5" x14ac:dyDescent="0.25">
      <c r="A95" s="29">
        <v>200093</v>
      </c>
      <c r="B95" s="94" t="s">
        <v>288</v>
      </c>
      <c r="C95" s="95">
        <f>'Pdf1-BILAN'!F35</f>
        <v>2412731.2299999995</v>
      </c>
      <c r="D95" s="29" t="str">
        <f t="shared" si="2"/>
        <v>+00000241273123</v>
      </c>
      <c r="E95" s="29" t="str">
        <f t="shared" si="3"/>
        <v xml:space="preserve">200093092+00000241273123                                   </v>
      </c>
    </row>
    <row r="96" spans="1:5" x14ac:dyDescent="0.25">
      <c r="A96" s="29">
        <v>200094</v>
      </c>
      <c r="B96" s="94" t="s">
        <v>289</v>
      </c>
      <c r="C96" s="95">
        <f>'Pdf1-BILAN'!C37</f>
        <v>2702689.23</v>
      </c>
      <c r="D96" s="29" t="str">
        <f t="shared" si="2"/>
        <v>+00000270268923</v>
      </c>
      <c r="E96" s="29" t="str">
        <f t="shared" si="3"/>
        <v xml:space="preserve">200094093+00000270268923                                   </v>
      </c>
    </row>
    <row r="97" spans="1:5" x14ac:dyDescent="0.25">
      <c r="A97" s="29">
        <v>200095</v>
      </c>
      <c r="B97" s="94" t="s">
        <v>290</v>
      </c>
      <c r="C97" s="95">
        <f>'Pdf1-BILAN'!D37</f>
        <v>0</v>
      </c>
      <c r="D97" s="29" t="str">
        <f t="shared" si="2"/>
        <v>+00000000000000</v>
      </c>
      <c r="E97" s="29" t="str">
        <f t="shared" si="3"/>
        <v xml:space="preserve">200095094+00000000000000                                   </v>
      </c>
    </row>
    <row r="98" spans="1:5" x14ac:dyDescent="0.25">
      <c r="A98" s="29">
        <v>200096</v>
      </c>
      <c r="B98" s="94" t="s">
        <v>291</v>
      </c>
      <c r="C98" s="95">
        <f>'Pdf1-BILAN'!E37</f>
        <v>2702689.23</v>
      </c>
      <c r="D98" s="29" t="str">
        <f t="shared" si="2"/>
        <v>+00000270268923</v>
      </c>
      <c r="E98" s="29" t="str">
        <f t="shared" si="3"/>
        <v xml:space="preserve">200096095+00000270268923                                   </v>
      </c>
    </row>
    <row r="99" spans="1:5" x14ac:dyDescent="0.25">
      <c r="A99" s="29">
        <v>200097</v>
      </c>
      <c r="B99" s="94" t="s">
        <v>292</v>
      </c>
      <c r="C99" s="95">
        <f>'Pdf1-BILAN'!F37</f>
        <v>1999207.7</v>
      </c>
      <c r="D99" s="29" t="str">
        <f t="shared" si="2"/>
        <v>+00000199920770</v>
      </c>
      <c r="E99" s="29" t="str">
        <f t="shared" si="3"/>
        <v xml:space="preserve">200097096+00000199920770                                   </v>
      </c>
    </row>
    <row r="100" spans="1:5" x14ac:dyDescent="0.25">
      <c r="A100" s="29">
        <v>200098</v>
      </c>
      <c r="B100" s="94" t="s">
        <v>293</v>
      </c>
      <c r="C100" s="95">
        <f>'Pdf1-BILAN'!C38</f>
        <v>348791.99999999994</v>
      </c>
      <c r="D100" s="29" t="str">
        <f t="shared" si="2"/>
        <v>+00000034879200</v>
      </c>
      <c r="E100" s="29" t="str">
        <f t="shared" si="3"/>
        <v xml:space="preserve">200098097+00000034879200                                   </v>
      </c>
    </row>
    <row r="101" spans="1:5" x14ac:dyDescent="0.25">
      <c r="A101" s="29">
        <v>200099</v>
      </c>
      <c r="B101" s="94" t="s">
        <v>294</v>
      </c>
      <c r="C101" s="95">
        <f>'Pdf1-BILAN'!D38</f>
        <v>0</v>
      </c>
      <c r="D101" s="29" t="str">
        <f t="shared" si="2"/>
        <v>+00000000000000</v>
      </c>
      <c r="E101" s="29" t="str">
        <f t="shared" si="3"/>
        <v xml:space="preserve">200099098+00000000000000                                   </v>
      </c>
    </row>
    <row r="102" spans="1:5" x14ac:dyDescent="0.25">
      <c r="A102" s="29">
        <v>200100</v>
      </c>
      <c r="B102" s="94" t="s">
        <v>295</v>
      </c>
      <c r="C102" s="95">
        <f>'Pdf1-BILAN'!E38</f>
        <v>348791.99999999994</v>
      </c>
      <c r="D102" s="29" t="str">
        <f t="shared" si="2"/>
        <v>+00000034879200</v>
      </c>
      <c r="E102" s="29" t="str">
        <f t="shared" si="3"/>
        <v xml:space="preserve">200100099+00000034879200                                   </v>
      </c>
    </row>
    <row r="103" spans="1:5" x14ac:dyDescent="0.25">
      <c r="A103" s="29">
        <v>200101</v>
      </c>
      <c r="B103" s="94" t="s">
        <v>296</v>
      </c>
      <c r="C103" s="95">
        <f>'Pdf1-BILAN'!F38</f>
        <v>476916.82</v>
      </c>
      <c r="D103" s="29" t="str">
        <f t="shared" si="2"/>
        <v>+00000047691682</v>
      </c>
      <c r="E103" s="29" t="str">
        <f t="shared" si="3"/>
        <v xml:space="preserve">200101100+00000047691682                                   </v>
      </c>
    </row>
    <row r="104" spans="1:5" x14ac:dyDescent="0.25">
      <c r="A104" s="29">
        <v>200102</v>
      </c>
      <c r="B104" s="94" t="s">
        <v>298</v>
      </c>
      <c r="C104" s="95">
        <f>'Pdf1-BILAN'!C39</f>
        <v>0</v>
      </c>
      <c r="D104" s="29" t="str">
        <f t="shared" si="2"/>
        <v>+00000000000000</v>
      </c>
      <c r="E104" s="29" t="str">
        <f t="shared" si="3"/>
        <v xml:space="preserve">200102101+00000000000000                                   </v>
      </c>
    </row>
    <row r="105" spans="1:5" x14ac:dyDescent="0.25">
      <c r="A105" s="29">
        <v>200103</v>
      </c>
      <c r="B105" s="94" t="s">
        <v>299</v>
      </c>
      <c r="C105" s="95">
        <f>'Pdf1-BILAN'!D39</f>
        <v>0</v>
      </c>
      <c r="D105" s="29" t="str">
        <f t="shared" si="2"/>
        <v>+00000000000000</v>
      </c>
      <c r="E105" s="29" t="str">
        <f t="shared" si="3"/>
        <v xml:space="preserve">200103102+00000000000000                                   </v>
      </c>
    </row>
    <row r="106" spans="1:5" x14ac:dyDescent="0.25">
      <c r="A106" s="29">
        <v>200104</v>
      </c>
      <c r="B106" s="94" t="s">
        <v>300</v>
      </c>
      <c r="C106" s="95">
        <f>'Pdf1-BILAN'!E39</f>
        <v>0</v>
      </c>
      <c r="D106" s="29" t="str">
        <f t="shared" si="2"/>
        <v>+00000000000000</v>
      </c>
      <c r="E106" s="29" t="str">
        <f t="shared" si="3"/>
        <v xml:space="preserve">200104103+00000000000000                                   </v>
      </c>
    </row>
    <row r="107" spans="1:5" x14ac:dyDescent="0.25">
      <c r="A107" s="29">
        <v>200105</v>
      </c>
      <c r="B107" s="94" t="s">
        <v>301</v>
      </c>
      <c r="C107" s="95">
        <f>'Pdf1-BILAN'!F39</f>
        <v>0</v>
      </c>
      <c r="D107" s="29" t="str">
        <f t="shared" si="2"/>
        <v>+00000000000000</v>
      </c>
      <c r="E107" s="29" t="str">
        <f t="shared" si="3"/>
        <v xml:space="preserve">200105104+00000000000000                                   </v>
      </c>
    </row>
    <row r="108" spans="1:5" x14ac:dyDescent="0.25">
      <c r="A108" s="29">
        <v>200106</v>
      </c>
      <c r="B108" s="94" t="s">
        <v>302</v>
      </c>
      <c r="C108" s="95">
        <f>'Pdf1-BILAN'!C40</f>
        <v>3051481.23</v>
      </c>
      <c r="D108" s="29" t="str">
        <f t="shared" si="2"/>
        <v>+00000305148123</v>
      </c>
      <c r="E108" s="29" t="str">
        <f t="shared" si="3"/>
        <v xml:space="preserve">200106105+00000305148123                                   </v>
      </c>
    </row>
    <row r="109" spans="1:5" x14ac:dyDescent="0.25">
      <c r="A109" s="29">
        <v>200107</v>
      </c>
      <c r="B109" s="94" t="s">
        <v>303</v>
      </c>
      <c r="C109" s="95">
        <f>'Pdf1-BILAN'!D40</f>
        <v>0</v>
      </c>
      <c r="D109" s="29" t="str">
        <f t="shared" si="2"/>
        <v>+00000000000000</v>
      </c>
      <c r="E109" s="29" t="str">
        <f t="shared" si="3"/>
        <v xml:space="preserve">200107106+00000000000000                                   </v>
      </c>
    </row>
    <row r="110" spans="1:5" x14ac:dyDescent="0.25">
      <c r="A110" s="29">
        <v>200108</v>
      </c>
      <c r="B110" s="94" t="s">
        <v>304</v>
      </c>
      <c r="C110" s="95">
        <f>'Pdf1-BILAN'!E40</f>
        <v>3051481.23</v>
      </c>
      <c r="D110" s="29" t="str">
        <f t="shared" si="2"/>
        <v>+00000305148123</v>
      </c>
      <c r="E110" s="29" t="str">
        <f t="shared" si="3"/>
        <v xml:space="preserve">200108107+00000305148123                                   </v>
      </c>
    </row>
    <row r="111" spans="1:5" x14ac:dyDescent="0.25">
      <c r="A111" s="29">
        <v>200109</v>
      </c>
      <c r="B111" s="94" t="s">
        <v>305</v>
      </c>
      <c r="C111" s="95">
        <f>'Pdf1-BILAN'!F40</f>
        <v>2476124.52</v>
      </c>
      <c r="D111" s="29" t="str">
        <f t="shared" si="2"/>
        <v>+00000247612452</v>
      </c>
      <c r="E111" s="29" t="str">
        <f t="shared" si="3"/>
        <v xml:space="preserve">200109108+00000247612452                                   </v>
      </c>
    </row>
    <row r="112" spans="1:5" x14ac:dyDescent="0.25">
      <c r="A112" s="29">
        <v>200110</v>
      </c>
      <c r="B112" s="94" t="s">
        <v>306</v>
      </c>
      <c r="C112" s="95">
        <f>'Pdf1-BILAN'!C41</f>
        <v>0</v>
      </c>
      <c r="D112" s="29" t="str">
        <f t="shared" si="2"/>
        <v>+00000000000000</v>
      </c>
      <c r="E112" s="29" t="str">
        <f t="shared" si="3"/>
        <v xml:space="preserve">200110109+00000000000000                                   </v>
      </c>
    </row>
    <row r="113" spans="1:5" x14ac:dyDescent="0.25">
      <c r="A113" s="29">
        <v>200111</v>
      </c>
      <c r="B113" s="94" t="s">
        <v>307</v>
      </c>
      <c r="C113" s="95">
        <f>'Pdf1-BILAN'!D41</f>
        <v>0</v>
      </c>
      <c r="D113" s="29" t="str">
        <f t="shared" si="2"/>
        <v>+00000000000000</v>
      </c>
      <c r="E113" s="29" t="str">
        <f t="shared" si="3"/>
        <v xml:space="preserve">200111110+00000000000000                                   </v>
      </c>
    </row>
    <row r="114" spans="1:5" x14ac:dyDescent="0.25">
      <c r="A114" s="29">
        <v>200112</v>
      </c>
      <c r="B114" s="94" t="s">
        <v>308</v>
      </c>
      <c r="C114" s="95">
        <f>'Pdf1-BILAN'!E41</f>
        <v>0</v>
      </c>
      <c r="D114" s="29" t="str">
        <f t="shared" si="2"/>
        <v>+00000000000000</v>
      </c>
      <c r="E114" s="29" t="str">
        <f t="shared" si="3"/>
        <v xml:space="preserve">200112111+00000000000000                                   </v>
      </c>
    </row>
    <row r="115" spans="1:5" x14ac:dyDescent="0.25">
      <c r="A115" s="29">
        <v>200113</v>
      </c>
      <c r="B115" s="94" t="s">
        <v>309</v>
      </c>
      <c r="C115" s="95">
        <f>'Pdf1-BILAN'!F41</f>
        <v>0</v>
      </c>
      <c r="D115" s="29" t="str">
        <f t="shared" si="2"/>
        <v>+00000000000000</v>
      </c>
      <c r="E115" s="29" t="str">
        <f t="shared" si="3"/>
        <v xml:space="preserve">200113112+00000000000000                                   </v>
      </c>
    </row>
    <row r="116" spans="1:5" x14ac:dyDescent="0.25">
      <c r="A116" s="29">
        <v>200114</v>
      </c>
      <c r="B116" s="94" t="s">
        <v>310</v>
      </c>
      <c r="C116" s="95">
        <f>'Pdf1-BILAN'!C42</f>
        <v>1752.6</v>
      </c>
      <c r="D116" s="29" t="str">
        <f t="shared" si="2"/>
        <v>+00000000175260</v>
      </c>
      <c r="E116" s="29" t="str">
        <f t="shared" si="3"/>
        <v xml:space="preserve">200114113+00000000175260                                   </v>
      </c>
    </row>
    <row r="117" spans="1:5" x14ac:dyDescent="0.25">
      <c r="A117" s="29">
        <v>200115</v>
      </c>
      <c r="B117" s="94" t="s">
        <v>311</v>
      </c>
      <c r="C117" s="95">
        <f>'Pdf1-BILAN'!D42</f>
        <v>0</v>
      </c>
      <c r="D117" s="29" t="str">
        <f t="shared" si="2"/>
        <v>+00000000000000</v>
      </c>
      <c r="E117" s="29" t="str">
        <f t="shared" si="3"/>
        <v xml:space="preserve">200115114+00000000000000                                   </v>
      </c>
    </row>
    <row r="118" spans="1:5" x14ac:dyDescent="0.25">
      <c r="A118" s="29">
        <v>200116</v>
      </c>
      <c r="B118" s="94" t="s">
        <v>312</v>
      </c>
      <c r="C118" s="95">
        <f>'Pdf1-BILAN'!E42</f>
        <v>1752.6</v>
      </c>
      <c r="D118" s="29" t="str">
        <f t="shared" si="2"/>
        <v>+00000000175260</v>
      </c>
      <c r="E118" s="29" t="str">
        <f t="shared" si="3"/>
        <v xml:space="preserve">200116115+00000000175260                                   </v>
      </c>
    </row>
    <row r="119" spans="1:5" x14ac:dyDescent="0.25">
      <c r="A119" s="29">
        <v>200117</v>
      </c>
      <c r="B119" s="94" t="s">
        <v>313</v>
      </c>
      <c r="C119" s="95">
        <f>'Pdf1-BILAN'!F42</f>
        <v>286.8</v>
      </c>
      <c r="D119" s="29" t="str">
        <f t="shared" si="2"/>
        <v>+00000000028680</v>
      </c>
      <c r="E119" s="29" t="str">
        <f t="shared" si="3"/>
        <v xml:space="preserve">200117116+00000000028680                                   </v>
      </c>
    </row>
    <row r="120" spans="1:5" x14ac:dyDescent="0.25">
      <c r="A120" s="29">
        <v>200118</v>
      </c>
      <c r="B120" s="94" t="s">
        <v>314</v>
      </c>
      <c r="C120" s="95">
        <f>'Pdf1-BILAN'!C43</f>
        <v>6389776.709999999</v>
      </c>
      <c r="D120" s="29" t="str">
        <f t="shared" si="2"/>
        <v>+00000638977671</v>
      </c>
      <c r="E120" s="29" t="str">
        <f t="shared" si="3"/>
        <v xml:space="preserve">200118117+00000638977671                                   </v>
      </c>
    </row>
    <row r="121" spans="1:5" x14ac:dyDescent="0.25">
      <c r="A121" s="29">
        <v>200119</v>
      </c>
      <c r="B121" s="94" t="s">
        <v>315</v>
      </c>
      <c r="C121" s="95">
        <f>'Pdf1-BILAN'!D43</f>
        <v>562646.73</v>
      </c>
      <c r="D121" s="29" t="str">
        <f t="shared" si="2"/>
        <v>+00000056264673</v>
      </c>
      <c r="E121" s="29" t="str">
        <f t="shared" si="3"/>
        <v xml:space="preserve">200119118+00000056264673                                   </v>
      </c>
    </row>
    <row r="122" spans="1:5" x14ac:dyDescent="0.25">
      <c r="A122" s="29">
        <v>200120</v>
      </c>
      <c r="B122" s="94" t="s">
        <v>316</v>
      </c>
      <c r="C122" s="95">
        <f>'Pdf1-BILAN'!E43</f>
        <v>5827129.9799999986</v>
      </c>
      <c r="D122" s="29" t="str">
        <f t="shared" si="2"/>
        <v>+00000582712998</v>
      </c>
      <c r="E122" s="29" t="str">
        <f t="shared" si="3"/>
        <v xml:space="preserve">200120119+00000582712998                                   </v>
      </c>
    </row>
    <row r="123" spans="1:5" x14ac:dyDescent="0.25">
      <c r="A123" s="29">
        <v>200121</v>
      </c>
      <c r="B123" s="94" t="s">
        <v>317</v>
      </c>
      <c r="C123" s="95">
        <f>'Pdf1-BILAN'!F43</f>
        <v>5014121.1499999994</v>
      </c>
      <c r="D123" s="29" t="str">
        <f t="shared" si="2"/>
        <v>+00000501412115</v>
      </c>
      <c r="E123" s="29" t="str">
        <f t="shared" si="3"/>
        <v xml:space="preserve">200121120+00000501412115                                   </v>
      </c>
    </row>
    <row r="124" spans="1:5" x14ac:dyDescent="0.25">
      <c r="A124" s="29">
        <v>200122</v>
      </c>
      <c r="B124" s="94" t="s">
        <v>318</v>
      </c>
      <c r="C124" s="95">
        <f>'Pdf1-BILAN'!H9</f>
        <v>711450</v>
      </c>
      <c r="D124" s="29" t="str">
        <f t="shared" si="2"/>
        <v>+00000071145000</v>
      </c>
      <c r="E124" s="29" t="str">
        <f t="shared" si="3"/>
        <v xml:space="preserve">200122121+00000071145000                                   </v>
      </c>
    </row>
    <row r="125" spans="1:5" x14ac:dyDescent="0.25">
      <c r="A125" s="29">
        <v>200123</v>
      </c>
      <c r="B125" s="94" t="s">
        <v>319</v>
      </c>
      <c r="C125" s="95">
        <f>'Pdf1-BILAN'!I9</f>
        <v>711450</v>
      </c>
      <c r="D125" s="29" t="str">
        <f t="shared" si="2"/>
        <v>+00000071145000</v>
      </c>
      <c r="E125" s="29" t="str">
        <f t="shared" si="3"/>
        <v xml:space="preserve">200123122+00000071145000                                   </v>
      </c>
    </row>
    <row r="126" spans="1:5" x14ac:dyDescent="0.25">
      <c r="A126" s="29">
        <v>200124</v>
      </c>
      <c r="B126" s="94" t="s">
        <v>320</v>
      </c>
      <c r="C126" s="95">
        <f>'Pdf1-BILAN'!H10</f>
        <v>0</v>
      </c>
      <c r="D126" s="29" t="str">
        <f t="shared" si="2"/>
        <v>+00000000000000</v>
      </c>
      <c r="E126" s="29" t="str">
        <f t="shared" si="3"/>
        <v xml:space="preserve">200124123+00000000000000                                   </v>
      </c>
    </row>
    <row r="127" spans="1:5" x14ac:dyDescent="0.25">
      <c r="A127" s="29">
        <v>200125</v>
      </c>
      <c r="B127" s="94" t="s">
        <v>321</v>
      </c>
      <c r="C127" s="95">
        <f>'Pdf1-BILAN'!I10</f>
        <v>0</v>
      </c>
      <c r="D127" s="29" t="str">
        <f t="shared" si="2"/>
        <v>+00000000000000</v>
      </c>
      <c r="E127" s="29" t="str">
        <f t="shared" si="3"/>
        <v xml:space="preserve">200125124+00000000000000                                   </v>
      </c>
    </row>
    <row r="128" spans="1:5" x14ac:dyDescent="0.25">
      <c r="A128" s="29">
        <v>200126</v>
      </c>
      <c r="B128" s="94" t="s">
        <v>322</v>
      </c>
      <c r="C128" s="95">
        <f>'Pdf1-BILAN'!H11</f>
        <v>0</v>
      </c>
      <c r="D128" s="29" t="str">
        <f t="shared" si="2"/>
        <v>+00000000000000</v>
      </c>
      <c r="E128" s="29" t="str">
        <f t="shared" si="3"/>
        <v xml:space="preserve">200126125+00000000000000                                   </v>
      </c>
    </row>
    <row r="129" spans="1:5" x14ac:dyDescent="0.25">
      <c r="A129" s="29">
        <v>200127</v>
      </c>
      <c r="B129" s="94" t="s">
        <v>323</v>
      </c>
      <c r="C129" s="95">
        <f>'Pdf1-BILAN'!I11</f>
        <v>0</v>
      </c>
      <c r="D129" s="29" t="str">
        <f t="shared" si="2"/>
        <v>+00000000000000</v>
      </c>
      <c r="E129" s="29" t="str">
        <f t="shared" si="3"/>
        <v xml:space="preserve">200127126+00000000000000                                   </v>
      </c>
    </row>
    <row r="130" spans="1:5" x14ac:dyDescent="0.25">
      <c r="A130" s="29">
        <v>200128</v>
      </c>
      <c r="B130" s="94" t="s">
        <v>324</v>
      </c>
      <c r="C130" s="95">
        <f>'Pdf1-BILAN'!H12</f>
        <v>0</v>
      </c>
      <c r="D130" s="29" t="str">
        <f t="shared" si="2"/>
        <v>+00000000000000</v>
      </c>
      <c r="E130" s="29" t="str">
        <f t="shared" si="3"/>
        <v xml:space="preserve">200128127+00000000000000                                   </v>
      </c>
    </row>
    <row r="131" spans="1:5" x14ac:dyDescent="0.25">
      <c r="A131" s="29">
        <v>200129</v>
      </c>
      <c r="B131" s="94" t="s">
        <v>325</v>
      </c>
      <c r="C131" s="95">
        <f>'Pdf1-BILAN'!I12</f>
        <v>0</v>
      </c>
      <c r="D131" s="29" t="str">
        <f t="shared" si="2"/>
        <v>+00000000000000</v>
      </c>
      <c r="E131" s="29" t="str">
        <f t="shared" si="3"/>
        <v xml:space="preserve">200129128+00000000000000                                   </v>
      </c>
    </row>
    <row r="132" spans="1:5" x14ac:dyDescent="0.25">
      <c r="A132" s="29">
        <v>200130</v>
      </c>
      <c r="B132" s="94" t="s">
        <v>326</v>
      </c>
      <c r="C132" s="95">
        <f>'Pdf1-BILAN'!H13</f>
        <v>77998.61</v>
      </c>
      <c r="D132" s="29" t="str">
        <f t="shared" si="2"/>
        <v>+00000007799861</v>
      </c>
      <c r="E132" s="29" t="str">
        <f t="shared" si="3"/>
        <v xml:space="preserve">200130129+00000007799861                                   </v>
      </c>
    </row>
    <row r="133" spans="1:5" x14ac:dyDescent="0.25">
      <c r="A133" s="29">
        <v>200131</v>
      </c>
      <c r="B133" s="94" t="s">
        <v>327</v>
      </c>
      <c r="C133" s="95">
        <f>'Pdf1-BILAN'!I13</f>
        <v>77998.61</v>
      </c>
      <c r="D133" s="29" t="str">
        <f t="shared" ref="D133:D179" si="4">IF(C133&gt;=0,CONCATENATE("+",+TEXT(C133*100,"00000000000000")),CONCATENATE("",+TEXT(C133*100,"00000000000000")))</f>
        <v>+00000007799861</v>
      </c>
      <c r="E133" s="29" t="str">
        <f t="shared" ref="E133:E179" si="5">+CONCATENATE(A133,B133,D133,REPT(" ",59-LEN(CONCATENATE(A133,B133,D133))))</f>
        <v xml:space="preserve">200131130+00000007799861                                   </v>
      </c>
    </row>
    <row r="134" spans="1:5" x14ac:dyDescent="0.25">
      <c r="A134" s="29">
        <v>200132</v>
      </c>
      <c r="B134" s="94" t="s">
        <v>328</v>
      </c>
      <c r="C134" s="95">
        <f>'Pdf1-BILAN'!H14</f>
        <v>9023.66</v>
      </c>
      <c r="D134" s="29" t="str">
        <f t="shared" si="4"/>
        <v>+00000000902366</v>
      </c>
      <c r="E134" s="29" t="str">
        <f t="shared" si="5"/>
        <v xml:space="preserve">200132131+00000000902366                                   </v>
      </c>
    </row>
    <row r="135" spans="1:5" x14ac:dyDescent="0.25">
      <c r="A135" s="29">
        <v>200133</v>
      </c>
      <c r="B135" s="94" t="s">
        <v>329</v>
      </c>
      <c r="C135" s="95">
        <f>'Pdf1-BILAN'!I14</f>
        <v>8513.66</v>
      </c>
      <c r="D135" s="29" t="str">
        <f t="shared" si="4"/>
        <v>+00000000851366</v>
      </c>
      <c r="E135" s="29" t="str">
        <f t="shared" si="5"/>
        <v xml:space="preserve">200133132+00000000851366                                   </v>
      </c>
    </row>
    <row r="136" spans="1:5" x14ac:dyDescent="0.25">
      <c r="A136" s="29">
        <v>200134</v>
      </c>
      <c r="B136" s="94" t="s">
        <v>330</v>
      </c>
      <c r="C136" s="95">
        <f>'Pdf1-BILAN'!H15</f>
        <v>1081345.0800000005</v>
      </c>
      <c r="D136" s="29" t="str">
        <f t="shared" si="4"/>
        <v>+00000108134508</v>
      </c>
      <c r="E136" s="29" t="str">
        <f t="shared" si="5"/>
        <v xml:space="preserve">200134133+00000108134508                                   </v>
      </c>
    </row>
    <row r="137" spans="1:5" x14ac:dyDescent="0.25">
      <c r="A137" s="29">
        <v>200135</v>
      </c>
      <c r="B137" s="94" t="s">
        <v>331</v>
      </c>
      <c r="C137" s="95">
        <f>'Pdf1-BILAN'!I15</f>
        <v>1004910.0000000014</v>
      </c>
      <c r="D137" s="29" t="str">
        <f t="shared" si="4"/>
        <v>+00000100491000</v>
      </c>
      <c r="E137" s="29" t="str">
        <f t="shared" si="5"/>
        <v xml:space="preserve">200135134+00000100491000                                   </v>
      </c>
    </row>
    <row r="138" spans="1:5" x14ac:dyDescent="0.25">
      <c r="A138" s="29">
        <v>200136</v>
      </c>
      <c r="B138" s="94" t="s">
        <v>332</v>
      </c>
      <c r="C138" s="95">
        <f>'Pdf1-BILAN'!H16</f>
        <v>0</v>
      </c>
      <c r="D138" s="29" t="str">
        <f t="shared" si="4"/>
        <v>+00000000000000</v>
      </c>
      <c r="E138" s="29" t="str">
        <f t="shared" si="5"/>
        <v xml:space="preserve">200136135+00000000000000                                   </v>
      </c>
    </row>
    <row r="139" spans="1:5" x14ac:dyDescent="0.25">
      <c r="A139" s="29">
        <v>200137</v>
      </c>
      <c r="B139" s="94" t="s">
        <v>333</v>
      </c>
      <c r="C139" s="95">
        <f>'Pdf1-BILAN'!I16</f>
        <v>0</v>
      </c>
      <c r="D139" s="29" t="str">
        <f t="shared" si="4"/>
        <v>+00000000000000</v>
      </c>
      <c r="E139" s="29" t="str">
        <f t="shared" si="5"/>
        <v xml:space="preserve">200137136+00000000000000                                   </v>
      </c>
    </row>
    <row r="140" spans="1:5" x14ac:dyDescent="0.25">
      <c r="A140" s="29">
        <v>200138</v>
      </c>
      <c r="B140" s="94" t="s">
        <v>334</v>
      </c>
      <c r="C140" s="95">
        <f>'Pdf1-BILAN'!H18</f>
        <v>1879817.3500000006</v>
      </c>
      <c r="D140" s="29" t="str">
        <f t="shared" si="4"/>
        <v>+00000187981735</v>
      </c>
      <c r="E140" s="29" t="str">
        <f t="shared" si="5"/>
        <v xml:space="preserve">200138137+00000187981735                                   </v>
      </c>
    </row>
    <row r="141" spans="1:5" x14ac:dyDescent="0.25">
      <c r="A141" s="29">
        <v>200139</v>
      </c>
      <c r="B141" s="94" t="s">
        <v>335</v>
      </c>
      <c r="C141" s="95">
        <f>'Pdf1-BILAN'!I18</f>
        <v>1802872.2700000014</v>
      </c>
      <c r="D141" s="29" t="str">
        <f t="shared" si="4"/>
        <v>+00000180287227</v>
      </c>
      <c r="E141" s="29" t="str">
        <f t="shared" si="5"/>
        <v xml:space="preserve">200139138+00000180287227                                   </v>
      </c>
    </row>
    <row r="142" spans="1:5" x14ac:dyDescent="0.25">
      <c r="A142" s="29">
        <v>200140</v>
      </c>
      <c r="B142" s="94" t="s">
        <v>336</v>
      </c>
      <c r="C142" s="95">
        <f>'Pdf1-BILAN'!H20</f>
        <v>63315</v>
      </c>
      <c r="D142" s="29" t="str">
        <f t="shared" si="4"/>
        <v>+00000006331500</v>
      </c>
      <c r="E142" s="29" t="str">
        <f t="shared" si="5"/>
        <v xml:space="preserve">200140139+00000006331500                                   </v>
      </c>
    </row>
    <row r="143" spans="1:5" x14ac:dyDescent="0.25">
      <c r="A143" s="29">
        <v>200141</v>
      </c>
      <c r="B143" s="94" t="s">
        <v>337</v>
      </c>
      <c r="C143" s="95">
        <f>'Pdf1-BILAN'!I20</f>
        <v>194727.13</v>
      </c>
      <c r="D143" s="29" t="str">
        <f t="shared" si="4"/>
        <v>+00000019472713</v>
      </c>
      <c r="E143" s="29" t="str">
        <f t="shared" si="5"/>
        <v xml:space="preserve">200141140+00000019472713                                   </v>
      </c>
    </row>
    <row r="144" spans="1:5" x14ac:dyDescent="0.25">
      <c r="A144" s="29">
        <v>200142</v>
      </c>
      <c r="B144" s="94" t="s">
        <v>338</v>
      </c>
      <c r="C144" s="95">
        <f>'Pdf1-BILAN'!H21</f>
        <v>392485</v>
      </c>
      <c r="D144" s="29" t="str">
        <f t="shared" si="4"/>
        <v>+00000039248500</v>
      </c>
      <c r="E144" s="29" t="str">
        <f t="shared" si="5"/>
        <v xml:space="preserve">200142141+00000039248500                                   </v>
      </c>
    </row>
    <row r="145" spans="1:5" x14ac:dyDescent="0.25">
      <c r="A145" s="29">
        <v>200143</v>
      </c>
      <c r="B145" s="94" t="s">
        <v>339</v>
      </c>
      <c r="C145" s="95">
        <f>'Pdf1-BILAN'!I21</f>
        <v>315463</v>
      </c>
      <c r="D145" s="29" t="str">
        <f t="shared" si="4"/>
        <v>+00000031546300</v>
      </c>
      <c r="E145" s="29" t="str">
        <f t="shared" si="5"/>
        <v xml:space="preserve">200143142+00000031546300                                   </v>
      </c>
    </row>
    <row r="146" spans="1:5" x14ac:dyDescent="0.25">
      <c r="A146" s="29">
        <v>200144</v>
      </c>
      <c r="B146" s="94" t="s">
        <v>340</v>
      </c>
      <c r="C146" s="95">
        <f>'Pdf1-BILAN'!H22</f>
        <v>455800</v>
      </c>
      <c r="D146" s="29" t="str">
        <f t="shared" si="4"/>
        <v>+00000045580000</v>
      </c>
      <c r="E146" s="29" t="str">
        <f t="shared" si="5"/>
        <v xml:space="preserve">200144143+00000045580000                                   </v>
      </c>
    </row>
    <row r="147" spans="1:5" x14ac:dyDescent="0.25">
      <c r="A147" s="29">
        <v>200145</v>
      </c>
      <c r="B147" s="94" t="s">
        <v>341</v>
      </c>
      <c r="C147" s="95">
        <f>'Pdf1-BILAN'!I22</f>
        <v>510190.13</v>
      </c>
      <c r="D147" s="29" t="str">
        <f t="shared" si="4"/>
        <v>+00000051019013</v>
      </c>
      <c r="E147" s="29" t="str">
        <f t="shared" si="5"/>
        <v xml:space="preserve">200145144+00000051019013                                   </v>
      </c>
    </row>
    <row r="148" spans="1:5" x14ac:dyDescent="0.25">
      <c r="A148" s="29">
        <v>200146</v>
      </c>
      <c r="B148" s="94" t="s">
        <v>342</v>
      </c>
      <c r="C148" s="95">
        <f>'Pdf1-BILAN'!H24</f>
        <v>0</v>
      </c>
      <c r="D148" s="29" t="str">
        <f t="shared" si="4"/>
        <v>+00000000000000</v>
      </c>
      <c r="E148" s="29" t="str">
        <f t="shared" si="5"/>
        <v xml:space="preserve">200146145+00000000000000                                   </v>
      </c>
    </row>
    <row r="149" spans="1:5" x14ac:dyDescent="0.25">
      <c r="A149" s="29">
        <v>200147</v>
      </c>
      <c r="B149" s="94" t="s">
        <v>343</v>
      </c>
      <c r="C149" s="95">
        <f>'Pdf1-BILAN'!I24</f>
        <v>0</v>
      </c>
      <c r="D149" s="29" t="str">
        <f t="shared" si="4"/>
        <v>+00000000000000</v>
      </c>
      <c r="E149" s="29" t="str">
        <f t="shared" si="5"/>
        <v xml:space="preserve">200147146+00000000000000                                   </v>
      </c>
    </row>
    <row r="150" spans="1:5" x14ac:dyDescent="0.25">
      <c r="A150" s="29">
        <v>200148</v>
      </c>
      <c r="B150" s="94" t="s">
        <v>344</v>
      </c>
      <c r="C150" s="95">
        <f>'Pdf1-BILAN'!H25</f>
        <v>0</v>
      </c>
      <c r="D150" s="29" t="str">
        <f t="shared" si="4"/>
        <v>+00000000000000</v>
      </c>
      <c r="E150" s="29" t="str">
        <f t="shared" si="5"/>
        <v xml:space="preserve">200148147+00000000000000                                   </v>
      </c>
    </row>
    <row r="151" spans="1:5" x14ac:dyDescent="0.25">
      <c r="A151" s="29">
        <v>200149</v>
      </c>
      <c r="B151" s="94" t="s">
        <v>345</v>
      </c>
      <c r="C151" s="95">
        <f>'Pdf1-BILAN'!I25</f>
        <v>0</v>
      </c>
      <c r="D151" s="29" t="str">
        <f t="shared" si="4"/>
        <v>+00000000000000</v>
      </c>
      <c r="E151" s="29" t="str">
        <f t="shared" si="5"/>
        <v xml:space="preserve">200149148+00000000000000                                   </v>
      </c>
    </row>
    <row r="152" spans="1:5" x14ac:dyDescent="0.25">
      <c r="A152" s="29">
        <v>200150</v>
      </c>
      <c r="B152" s="94" t="s">
        <v>346</v>
      </c>
      <c r="C152" s="95">
        <f>'Pdf1-BILAN'!H26</f>
        <v>76805.84</v>
      </c>
      <c r="D152" s="29" t="str">
        <f t="shared" si="4"/>
        <v>+00000007680584</v>
      </c>
      <c r="E152" s="29" t="str">
        <f t="shared" si="5"/>
        <v xml:space="preserve">200150149+00000007680584                                   </v>
      </c>
    </row>
    <row r="153" spans="1:5" x14ac:dyDescent="0.25">
      <c r="A153" s="29">
        <v>200151</v>
      </c>
      <c r="B153" s="94" t="s">
        <v>347</v>
      </c>
      <c r="C153" s="95">
        <f>'Pdf1-BILAN'!I26</f>
        <v>55949.5</v>
      </c>
      <c r="D153" s="29" t="str">
        <f t="shared" si="4"/>
        <v>+00000005594950</v>
      </c>
      <c r="E153" s="29" t="str">
        <f t="shared" si="5"/>
        <v xml:space="preserve">200151150+00000005594950                                   </v>
      </c>
    </row>
    <row r="154" spans="1:5" x14ac:dyDescent="0.25">
      <c r="A154" s="29">
        <v>200152</v>
      </c>
      <c r="B154" s="94" t="s">
        <v>348</v>
      </c>
      <c r="C154" s="95">
        <f>'Pdf1-BILAN'!H27</f>
        <v>76805.84</v>
      </c>
      <c r="D154" s="29" t="str">
        <f t="shared" si="4"/>
        <v>+00000007680584</v>
      </c>
      <c r="E154" s="29" t="str">
        <f t="shared" si="5"/>
        <v xml:space="preserve">200152151+00000007680584                                   </v>
      </c>
    </row>
    <row r="155" spans="1:5" x14ac:dyDescent="0.25">
      <c r="A155" s="29">
        <v>200153</v>
      </c>
      <c r="B155" s="94" t="s">
        <v>349</v>
      </c>
      <c r="C155" s="95">
        <f>'Pdf1-BILAN'!I27</f>
        <v>55949.5</v>
      </c>
      <c r="D155" s="29" t="str">
        <f t="shared" si="4"/>
        <v>+00000005594950</v>
      </c>
      <c r="E155" s="29" t="str">
        <f t="shared" si="5"/>
        <v xml:space="preserve">200153152+00000005594950                                   </v>
      </c>
    </row>
    <row r="156" spans="1:5" x14ac:dyDescent="0.25">
      <c r="A156" s="29">
        <v>200154</v>
      </c>
      <c r="B156" s="94" t="s">
        <v>350</v>
      </c>
      <c r="C156" s="95">
        <f>'Pdf1-BILAN'!H29</f>
        <v>585148.16999999993</v>
      </c>
      <c r="D156" s="29" t="str">
        <f t="shared" si="4"/>
        <v>+00000058514817</v>
      </c>
      <c r="E156" s="29" t="str">
        <f t="shared" si="5"/>
        <v xml:space="preserve">200154153+00000058514817                                   </v>
      </c>
    </row>
    <row r="157" spans="1:5" x14ac:dyDescent="0.25">
      <c r="A157" s="29">
        <v>200155</v>
      </c>
      <c r="B157" s="94" t="s">
        <v>351</v>
      </c>
      <c r="C157" s="95">
        <f>'Pdf1-BILAN'!I29</f>
        <v>479287.56</v>
      </c>
      <c r="D157" s="29" t="str">
        <f t="shared" si="4"/>
        <v>+00000047928756</v>
      </c>
      <c r="E157" s="29" t="str">
        <f t="shared" si="5"/>
        <v xml:space="preserve">200155154+00000047928756                                   </v>
      </c>
    </row>
    <row r="158" spans="1:5" x14ac:dyDescent="0.25">
      <c r="A158" s="29">
        <v>200156</v>
      </c>
      <c r="B158" s="94" t="s">
        <v>352</v>
      </c>
      <c r="C158" s="95">
        <f>'Pdf1-BILAN'!H30</f>
        <v>1892132.81</v>
      </c>
      <c r="D158" s="29" t="str">
        <f t="shared" si="4"/>
        <v>+00000189213281</v>
      </c>
      <c r="E158" s="29" t="str">
        <f t="shared" si="5"/>
        <v xml:space="preserve">200156155+00000189213281                                   </v>
      </c>
    </row>
    <row r="159" spans="1:5" x14ac:dyDescent="0.25">
      <c r="A159" s="29">
        <v>200157</v>
      </c>
      <c r="B159" s="94" t="s">
        <v>353</v>
      </c>
      <c r="C159" s="95">
        <f>'Pdf1-BILAN'!I30</f>
        <v>1862488.3800000001</v>
      </c>
      <c r="D159" s="29" t="str">
        <f t="shared" si="4"/>
        <v>+00000186248838</v>
      </c>
      <c r="E159" s="29" t="str">
        <f t="shared" si="5"/>
        <v xml:space="preserve">200157156+00000186248838                                   </v>
      </c>
    </row>
    <row r="160" spans="1:5" x14ac:dyDescent="0.25">
      <c r="A160" s="29">
        <v>200158</v>
      </c>
      <c r="B160" s="94" t="s">
        <v>354</v>
      </c>
      <c r="C160" s="95">
        <f>'Pdf1-BILAN'!H31</f>
        <v>7238.1</v>
      </c>
      <c r="D160" s="29" t="str">
        <f t="shared" si="4"/>
        <v>+00000000723810</v>
      </c>
      <c r="E160" s="29" t="str">
        <f t="shared" si="5"/>
        <v xml:space="preserve">200158157+00000000723810                                   </v>
      </c>
    </row>
    <row r="161" spans="1:5" x14ac:dyDescent="0.25">
      <c r="A161" s="29">
        <v>200159</v>
      </c>
      <c r="B161" s="94" t="s">
        <v>355</v>
      </c>
      <c r="C161" s="95">
        <f>'Pdf1-BILAN'!I31</f>
        <v>36176.46</v>
      </c>
      <c r="D161" s="29" t="str">
        <f t="shared" si="4"/>
        <v>+00000003617646</v>
      </c>
      <c r="E161" s="29" t="str">
        <f t="shared" si="5"/>
        <v xml:space="preserve">200159158+00000003617646                                   </v>
      </c>
    </row>
    <row r="162" spans="1:5" x14ac:dyDescent="0.25">
      <c r="A162" s="29">
        <v>200160</v>
      </c>
      <c r="B162" s="94" t="s">
        <v>356</v>
      </c>
      <c r="C162" s="95">
        <f>'Pdf1-BILAN'!H32</f>
        <v>0</v>
      </c>
      <c r="D162" s="29" t="str">
        <f t="shared" si="4"/>
        <v>+00000000000000</v>
      </c>
      <c r="E162" s="29" t="str">
        <f t="shared" si="5"/>
        <v xml:space="preserve">200160159+00000000000000                                   </v>
      </c>
    </row>
    <row r="163" spans="1:5" x14ac:dyDescent="0.25">
      <c r="A163" s="29">
        <v>200161</v>
      </c>
      <c r="B163" s="94" t="s">
        <v>357</v>
      </c>
      <c r="C163" s="95">
        <f>'Pdf1-BILAN'!I32</f>
        <v>0</v>
      </c>
      <c r="D163" s="29" t="str">
        <f t="shared" si="4"/>
        <v>+00000000000000</v>
      </c>
      <c r="E163" s="29" t="str">
        <f t="shared" si="5"/>
        <v xml:space="preserve">200161160+00000000000000                                   </v>
      </c>
    </row>
    <row r="164" spans="1:5" x14ac:dyDescent="0.25">
      <c r="A164" s="29">
        <v>200162</v>
      </c>
      <c r="B164" s="94" t="s">
        <v>367</v>
      </c>
      <c r="C164" s="95">
        <f>'Pdf1-BILAN'!H33</f>
        <v>87175.66</v>
      </c>
      <c r="D164" s="29" t="str">
        <f t="shared" si="4"/>
        <v>+00000008717566</v>
      </c>
      <c r="E164" s="29" t="str">
        <f t="shared" si="5"/>
        <v xml:space="preserve">200162161+00000008717566                                   </v>
      </c>
    </row>
    <row r="165" spans="1:5" x14ac:dyDescent="0.25">
      <c r="A165" s="29">
        <v>200163</v>
      </c>
      <c r="B165" s="94" t="s">
        <v>368</v>
      </c>
      <c r="C165" s="95">
        <f>'Pdf1-BILAN'!I33</f>
        <v>-44720.37999999999</v>
      </c>
      <c r="D165" s="29" t="str">
        <f t="shared" si="4"/>
        <v>-00000004472038</v>
      </c>
      <c r="E165" s="29" t="str">
        <f t="shared" si="5"/>
        <v xml:space="preserve">200163162-00000004472038                                   </v>
      </c>
    </row>
    <row r="166" spans="1:5" x14ac:dyDescent="0.25">
      <c r="A166" s="29">
        <v>200164</v>
      </c>
      <c r="B166" s="94" t="s">
        <v>369</v>
      </c>
      <c r="C166" s="95">
        <f>'Pdf1-BILAN'!H34</f>
        <v>842986.03</v>
      </c>
      <c r="D166" s="29" t="str">
        <f t="shared" si="4"/>
        <v>+00000084298603</v>
      </c>
      <c r="E166" s="29" t="str">
        <f t="shared" si="5"/>
        <v xml:space="preserve">200164163+00000084298603                                   </v>
      </c>
    </row>
    <row r="167" spans="1:5" x14ac:dyDescent="0.25">
      <c r="A167" s="29">
        <v>200165</v>
      </c>
      <c r="B167" s="94" t="s">
        <v>370</v>
      </c>
      <c r="C167" s="95">
        <f>'Pdf1-BILAN'!I34</f>
        <v>311877.23</v>
      </c>
      <c r="D167" s="29" t="str">
        <f t="shared" si="4"/>
        <v>+00000031187723</v>
      </c>
      <c r="E167" s="29" t="str">
        <f t="shared" si="5"/>
        <v xml:space="preserve">200165164+00000031187723                                   </v>
      </c>
    </row>
    <row r="168" spans="1:5" x14ac:dyDescent="0.25">
      <c r="A168" s="29">
        <v>200166</v>
      </c>
      <c r="B168" s="94" t="s">
        <v>371</v>
      </c>
      <c r="C168" s="95">
        <f>'Pdf1-BILAN'!H35</f>
        <v>3414680.7700000005</v>
      </c>
      <c r="D168" s="29" t="str">
        <f t="shared" si="4"/>
        <v>+00000341468077</v>
      </c>
      <c r="E168" s="29" t="str">
        <f t="shared" si="5"/>
        <v xml:space="preserve">200166165+00000341468077                                   </v>
      </c>
    </row>
    <row r="169" spans="1:5" x14ac:dyDescent="0.25">
      <c r="A169" s="29">
        <v>200167</v>
      </c>
      <c r="B169" s="94" t="s">
        <v>372</v>
      </c>
      <c r="C169" s="95">
        <f>'Pdf1-BILAN'!I35</f>
        <v>2645109.25</v>
      </c>
      <c r="D169" s="29" t="str">
        <f t="shared" si="4"/>
        <v>+00000264510925</v>
      </c>
      <c r="E169" s="29" t="str">
        <f t="shared" si="5"/>
        <v xml:space="preserve">200167166+00000264510925                                   </v>
      </c>
    </row>
    <row r="170" spans="1:5" x14ac:dyDescent="0.25">
      <c r="A170" s="29">
        <v>200168</v>
      </c>
      <c r="B170" s="94" t="s">
        <v>373</v>
      </c>
      <c r="C170" s="95">
        <f>'Pdf1-BILAN'!H37</f>
        <v>0</v>
      </c>
      <c r="D170" s="29" t="str">
        <f t="shared" si="4"/>
        <v>+00000000000000</v>
      </c>
      <c r="E170" s="29" t="str">
        <f t="shared" si="5"/>
        <v xml:space="preserve">200168167+00000000000000                                   </v>
      </c>
    </row>
    <row r="171" spans="1:5" x14ac:dyDescent="0.25">
      <c r="A171" s="29">
        <v>200169</v>
      </c>
      <c r="B171" s="94" t="s">
        <v>374</v>
      </c>
      <c r="C171" s="95">
        <f>'Pdf1-BILAN'!I37</f>
        <v>0</v>
      </c>
      <c r="D171" s="29" t="str">
        <f t="shared" si="4"/>
        <v>+00000000000000</v>
      </c>
      <c r="E171" s="29" t="str">
        <f t="shared" si="5"/>
        <v xml:space="preserve">200169168+00000000000000                                   </v>
      </c>
    </row>
    <row r="172" spans="1:5" x14ac:dyDescent="0.25">
      <c r="A172" s="29">
        <v>200170</v>
      </c>
      <c r="B172" s="94" t="s">
        <v>375</v>
      </c>
      <c r="C172" s="95">
        <f>'Pdf1-BILAN'!H40</f>
        <v>0</v>
      </c>
      <c r="D172" s="29" t="str">
        <f t="shared" si="4"/>
        <v>+00000000000000</v>
      </c>
      <c r="E172" s="29" t="str">
        <f t="shared" si="5"/>
        <v xml:space="preserve">200170169+00000000000000                                   </v>
      </c>
    </row>
    <row r="173" spans="1:5" x14ac:dyDescent="0.25">
      <c r="A173" s="29">
        <v>200171</v>
      </c>
      <c r="B173" s="94" t="s">
        <v>376</v>
      </c>
      <c r="C173" s="95">
        <f>'Pdf1-BILAN'!I40</f>
        <v>0</v>
      </c>
      <c r="D173" s="29" t="str">
        <f t="shared" si="4"/>
        <v>+00000000000000</v>
      </c>
      <c r="E173" s="29" t="str">
        <f t="shared" si="5"/>
        <v xml:space="preserve">200171170+00000000000000                                   </v>
      </c>
    </row>
    <row r="174" spans="1:5" x14ac:dyDescent="0.25">
      <c r="A174" s="29">
        <v>200172</v>
      </c>
      <c r="B174" s="94" t="s">
        <v>377</v>
      </c>
      <c r="C174" s="95">
        <f>'Pdf1-BILAN'!H41</f>
        <v>0</v>
      </c>
      <c r="D174" s="29" t="str">
        <f t="shared" si="4"/>
        <v>+00000000000000</v>
      </c>
      <c r="E174" s="29" t="str">
        <f t="shared" si="5"/>
        <v xml:space="preserve">200172171+00000000000000                                   </v>
      </c>
    </row>
    <row r="175" spans="1:5" x14ac:dyDescent="0.25">
      <c r="A175" s="29">
        <v>200173</v>
      </c>
      <c r="B175" s="94" t="s">
        <v>378</v>
      </c>
      <c r="C175" s="95">
        <f>'Pdf1-BILAN'!I41</f>
        <v>0</v>
      </c>
      <c r="D175" s="29" t="str">
        <f t="shared" si="4"/>
        <v>+00000000000000</v>
      </c>
      <c r="E175" s="29" t="str">
        <f t="shared" si="5"/>
        <v xml:space="preserve">200173172+00000000000000                                   </v>
      </c>
    </row>
    <row r="176" spans="1:5" x14ac:dyDescent="0.25">
      <c r="A176" s="29">
        <v>200174</v>
      </c>
      <c r="B176" s="94" t="s">
        <v>379</v>
      </c>
      <c r="C176" s="95">
        <f>'Pdf1-BILAN'!H42</f>
        <v>26.02</v>
      </c>
      <c r="D176" s="29" t="str">
        <f t="shared" si="4"/>
        <v>+00000000002602</v>
      </c>
      <c r="E176" s="29" t="str">
        <f t="shared" si="5"/>
        <v xml:space="preserve">200174173+00000000002602                                   </v>
      </c>
    </row>
    <row r="177" spans="1:5" x14ac:dyDescent="0.25">
      <c r="A177" s="29">
        <v>200175</v>
      </c>
      <c r="B177" s="94" t="s">
        <v>380</v>
      </c>
      <c r="C177" s="95">
        <f>'Pdf1-BILAN'!I42</f>
        <v>0</v>
      </c>
      <c r="D177" s="29" t="str">
        <f t="shared" si="4"/>
        <v>+00000000000000</v>
      </c>
      <c r="E177" s="29" t="str">
        <f t="shared" si="5"/>
        <v xml:space="preserve">200175174+00000000000000                                   </v>
      </c>
    </row>
    <row r="178" spans="1:5" x14ac:dyDescent="0.25">
      <c r="A178" s="29">
        <v>200176</v>
      </c>
      <c r="B178" s="94" t="s">
        <v>381</v>
      </c>
      <c r="C178" s="95">
        <f>'Pdf1-BILAN'!H43</f>
        <v>5827129.9800000004</v>
      </c>
      <c r="D178" s="29" t="str">
        <f t="shared" si="4"/>
        <v>+00000582712998</v>
      </c>
      <c r="E178" s="29" t="str">
        <f t="shared" si="5"/>
        <v xml:space="preserve">200176175+00000582712998                                   </v>
      </c>
    </row>
    <row r="179" spans="1:5" x14ac:dyDescent="0.25">
      <c r="A179" s="29">
        <v>200177</v>
      </c>
      <c r="B179" s="94" t="s">
        <v>382</v>
      </c>
      <c r="C179" s="95">
        <f>'Pdf1-BILAN'!I43</f>
        <v>5014121.1500000013</v>
      </c>
      <c r="D179" s="29" t="str">
        <f t="shared" si="4"/>
        <v>+00000501412115</v>
      </c>
      <c r="E179" s="29" t="str">
        <f t="shared" si="5"/>
        <v xml:space="preserve">200177176+00000501412115                                   </v>
      </c>
    </row>
    <row r="180" spans="1:5" x14ac:dyDescent="0.25">
      <c r="A180" s="29">
        <v>900178</v>
      </c>
      <c r="E180" t="str">
        <f>+CONCATENATE(A180,REPT(" ",59-LEN(A180)))</f>
        <v xml:space="preserve">900178                                                     </v>
      </c>
    </row>
  </sheetData>
  <pageMargins left="0.7" right="0.7" top="0.75" bottom="0.75" header="0.3" footer="0.3"/>
  <ignoredErrors>
    <ignoredError sqref="B4:B163 B164:B17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78"/>
  <sheetViews>
    <sheetView workbookViewId="0"/>
  </sheetViews>
  <sheetFormatPr baseColWidth="10" defaultRowHeight="15" x14ac:dyDescent="0.25"/>
  <cols>
    <col min="1" max="1" width="40.7109375" bestFit="1" customWidth="1"/>
  </cols>
  <sheetData>
    <row r="1" spans="1:1" x14ac:dyDescent="0.25">
      <c r="A1" t="str">
        <f>PrepTab1!E3</f>
        <v>10000114799999990201012015073112201531639383412345678912345</v>
      </c>
    </row>
    <row r="2" spans="1:1" x14ac:dyDescent="0.25">
      <c r="A2" s="29" t="str">
        <f>PrepTab1!E4</f>
        <v xml:space="preserve">200002001+00000000000000                                   </v>
      </c>
    </row>
    <row r="3" spans="1:1" x14ac:dyDescent="0.25">
      <c r="A3" s="29" t="str">
        <f>PrepTab1!E5</f>
        <v xml:space="preserve">200003002+00000000000000                                   </v>
      </c>
    </row>
    <row r="4" spans="1:1" x14ac:dyDescent="0.25">
      <c r="A4" s="29" t="str">
        <f>PrepTab1!E6</f>
        <v xml:space="preserve">200004003+00000000000000                                   </v>
      </c>
    </row>
    <row r="5" spans="1:1" x14ac:dyDescent="0.25">
      <c r="A5" s="29" t="str">
        <f>PrepTab1!E7</f>
        <v xml:space="preserve">200005004+00000001551578                                   </v>
      </c>
    </row>
    <row r="6" spans="1:1" x14ac:dyDescent="0.25">
      <c r="A6" s="29" t="str">
        <f>PrepTab1!E8</f>
        <v xml:space="preserve">200006005+00000000000000                                   </v>
      </c>
    </row>
    <row r="7" spans="1:1" x14ac:dyDescent="0.25">
      <c r="A7" s="29" t="str">
        <f>PrepTab1!E9</f>
        <v xml:space="preserve">200007006+00000000000000                                   </v>
      </c>
    </row>
    <row r="8" spans="1:1" x14ac:dyDescent="0.25">
      <c r="A8" s="29" t="str">
        <f>PrepTab1!E10</f>
        <v xml:space="preserve">200008007+00000000000000                                   </v>
      </c>
    </row>
    <row r="9" spans="1:1" x14ac:dyDescent="0.25">
      <c r="A9" s="29" t="str">
        <f>PrepTab1!E11</f>
        <v xml:space="preserve">200009008+00000000000000                                   </v>
      </c>
    </row>
    <row r="10" spans="1:1" x14ac:dyDescent="0.25">
      <c r="A10" s="29" t="str">
        <f>PrepTab1!E12</f>
        <v xml:space="preserve">200010009+00000000000000                                   </v>
      </c>
    </row>
    <row r="11" spans="1:1" x14ac:dyDescent="0.25">
      <c r="A11" s="29" t="str">
        <f>PrepTab1!E13</f>
        <v xml:space="preserve">200011010+00000000000000                                   </v>
      </c>
    </row>
    <row r="12" spans="1:1" x14ac:dyDescent="0.25">
      <c r="A12" s="29" t="str">
        <f>PrepTab1!E14</f>
        <v xml:space="preserve">200012011+00000000000000                                   </v>
      </c>
    </row>
    <row r="13" spans="1:1" x14ac:dyDescent="0.25">
      <c r="A13" s="29" t="str">
        <f>PrepTab1!E15</f>
        <v xml:space="preserve">200013012+00000000000000                                   </v>
      </c>
    </row>
    <row r="14" spans="1:1" x14ac:dyDescent="0.25">
      <c r="A14" s="29" t="str">
        <f>PrepTab1!E16</f>
        <v xml:space="preserve">200014013+00000000000000                                   </v>
      </c>
    </row>
    <row r="15" spans="1:1" x14ac:dyDescent="0.25">
      <c r="A15" s="29" t="str">
        <f>PrepTab1!E17</f>
        <v xml:space="preserve">200015014+00000000000000                                   </v>
      </c>
    </row>
    <row r="16" spans="1:1" x14ac:dyDescent="0.25">
      <c r="A16" s="29" t="str">
        <f>PrepTab1!E18</f>
        <v xml:space="preserve">200016015+00000000000000                                   </v>
      </c>
    </row>
    <row r="17" spans="1:1" x14ac:dyDescent="0.25">
      <c r="A17" s="29" t="str">
        <f>PrepTab1!E19</f>
        <v xml:space="preserve">200017016+00000000000000                                   </v>
      </c>
    </row>
    <row r="18" spans="1:1" x14ac:dyDescent="0.25">
      <c r="A18" s="29" t="str">
        <f>PrepTab1!E20</f>
        <v xml:space="preserve">200018017+00000000000000                                   </v>
      </c>
    </row>
    <row r="19" spans="1:1" x14ac:dyDescent="0.25">
      <c r="A19" s="29" t="str">
        <f>PrepTab1!E21</f>
        <v xml:space="preserve">200019018+00000000000000                                   </v>
      </c>
    </row>
    <row r="20" spans="1:1" x14ac:dyDescent="0.25">
      <c r="A20" s="29" t="str">
        <f>PrepTab1!E22</f>
        <v xml:space="preserve">200020019+00000000000000                                   </v>
      </c>
    </row>
    <row r="21" spans="1:1" x14ac:dyDescent="0.25">
      <c r="A21" s="29" t="str">
        <f>PrepTab1!E23</f>
        <v xml:space="preserve">200021020+00000000000000                                   </v>
      </c>
    </row>
    <row r="22" spans="1:1" x14ac:dyDescent="0.25">
      <c r="A22" s="29" t="str">
        <f>PrepTab1!E24</f>
        <v xml:space="preserve">200022021+00000000000000                                   </v>
      </c>
    </row>
    <row r="23" spans="1:1" x14ac:dyDescent="0.25">
      <c r="A23" s="29" t="str">
        <f>PrepTab1!E25</f>
        <v xml:space="preserve">200023022+00000000000000                                   </v>
      </c>
    </row>
    <row r="24" spans="1:1" x14ac:dyDescent="0.25">
      <c r="A24" s="29" t="str">
        <f>PrepTab1!E26</f>
        <v xml:space="preserve">200024023+00000000000000                                   </v>
      </c>
    </row>
    <row r="25" spans="1:1" x14ac:dyDescent="0.25">
      <c r="A25" s="29" t="str">
        <f>PrepTab1!E27</f>
        <v xml:space="preserve">200025024+00000000000000                                   </v>
      </c>
    </row>
    <row r="26" spans="1:1" x14ac:dyDescent="0.25">
      <c r="A26" s="29" t="str">
        <f>PrepTab1!E28</f>
        <v xml:space="preserve">200026025+00000049528069                                   </v>
      </c>
    </row>
    <row r="27" spans="1:1" x14ac:dyDescent="0.25">
      <c r="A27" s="29" t="str">
        <f>PrepTab1!E29</f>
        <v xml:space="preserve">200027026+00000045947986                                   </v>
      </c>
    </row>
    <row r="28" spans="1:1" x14ac:dyDescent="0.25">
      <c r="A28" s="29" t="str">
        <f>PrepTab1!E30</f>
        <v xml:space="preserve">200028027+00000003580083                                   </v>
      </c>
    </row>
    <row r="29" spans="1:1" x14ac:dyDescent="0.25">
      <c r="A29" s="29" t="str">
        <f>PrepTab1!E31</f>
        <v xml:space="preserve">200029028+00000005073059                                   </v>
      </c>
    </row>
    <row r="30" spans="1:1" x14ac:dyDescent="0.25">
      <c r="A30" s="29" t="str">
        <f>PrepTab1!E32</f>
        <v xml:space="preserve">200030029+00000000000000                                   </v>
      </c>
    </row>
    <row r="31" spans="1:1" x14ac:dyDescent="0.25">
      <c r="A31" s="29" t="str">
        <f>PrepTab1!E33</f>
        <v xml:space="preserve">200031030+00000000000000                                   </v>
      </c>
    </row>
    <row r="32" spans="1:1" x14ac:dyDescent="0.25">
      <c r="A32" s="29" t="str">
        <f>PrepTab1!E34</f>
        <v xml:space="preserve">200032031+00000000000000                                   </v>
      </c>
    </row>
    <row r="33" spans="1:1" x14ac:dyDescent="0.25">
      <c r="A33" s="29" t="str">
        <f>PrepTab1!E35</f>
        <v xml:space="preserve">200033032+00000000000000                                   </v>
      </c>
    </row>
    <row r="34" spans="1:1" x14ac:dyDescent="0.25">
      <c r="A34" s="29" t="str">
        <f>PrepTab1!E36</f>
        <v xml:space="preserve">200034033+00000000000000                                   </v>
      </c>
    </row>
    <row r="35" spans="1:1" x14ac:dyDescent="0.25">
      <c r="A35" s="29" t="str">
        <f>PrepTab1!E37</f>
        <v xml:space="preserve">200035034+00000000000000                                   </v>
      </c>
    </row>
    <row r="36" spans="1:1" x14ac:dyDescent="0.25">
      <c r="A36" s="29" t="str">
        <f>PrepTab1!E38</f>
        <v xml:space="preserve">200036035+00000000000000                                   </v>
      </c>
    </row>
    <row r="37" spans="1:1" x14ac:dyDescent="0.25">
      <c r="A37" s="29" t="str">
        <f>PrepTab1!E39</f>
        <v xml:space="preserve">200037036+00000000000000                                   </v>
      </c>
    </row>
    <row r="38" spans="1:1" x14ac:dyDescent="0.25">
      <c r="A38" s="29" t="str">
        <f>PrepTab1!E40</f>
        <v xml:space="preserve">200038037+00000000000000                                   </v>
      </c>
    </row>
    <row r="39" spans="1:1" x14ac:dyDescent="0.25">
      <c r="A39" s="29" t="str">
        <f>PrepTab1!E41</f>
        <v xml:space="preserve">200039038+00000000000000                                   </v>
      </c>
    </row>
    <row r="40" spans="1:1" x14ac:dyDescent="0.25">
      <c r="A40" s="29" t="str">
        <f>PrepTab1!E42</f>
        <v xml:space="preserve">200040039+00000000000000                                   </v>
      </c>
    </row>
    <row r="41" spans="1:1" x14ac:dyDescent="0.25">
      <c r="A41" s="29" t="str">
        <f>PrepTab1!E43</f>
        <v xml:space="preserve">200041040+00000000000000                                   </v>
      </c>
    </row>
    <row r="42" spans="1:1" x14ac:dyDescent="0.25">
      <c r="A42" s="29" t="str">
        <f>PrepTab1!E44</f>
        <v xml:space="preserve">200042041+00000000000000                                   </v>
      </c>
    </row>
    <row r="43" spans="1:1" x14ac:dyDescent="0.25">
      <c r="A43" s="29" t="str">
        <f>PrepTab1!E45</f>
        <v xml:space="preserve">200043042+00000000000000                                   </v>
      </c>
    </row>
    <row r="44" spans="1:1" x14ac:dyDescent="0.25">
      <c r="A44" s="29" t="str">
        <f>PrepTab1!E46</f>
        <v xml:space="preserve">200044043+00000000000000                                   </v>
      </c>
    </row>
    <row r="45" spans="1:1" x14ac:dyDescent="0.25">
      <c r="A45" s="29" t="str">
        <f>PrepTab1!E47</f>
        <v xml:space="preserve">200045044+00000000000000                                   </v>
      </c>
    </row>
    <row r="46" spans="1:1" x14ac:dyDescent="0.25">
      <c r="A46" s="29" t="str">
        <f>PrepTab1!E48</f>
        <v xml:space="preserve">200046045+00000000000000                                   </v>
      </c>
    </row>
    <row r="47" spans="1:1" x14ac:dyDescent="0.25">
      <c r="A47" s="29" t="str">
        <f>PrepTab1!E49</f>
        <v xml:space="preserve">200047046+00000000000000                                   </v>
      </c>
    </row>
    <row r="48" spans="1:1" x14ac:dyDescent="0.25">
      <c r="A48" s="29" t="str">
        <f>PrepTab1!E50</f>
        <v xml:space="preserve">200048047+00000000000000                                   </v>
      </c>
    </row>
    <row r="49" spans="1:1" x14ac:dyDescent="0.25">
      <c r="A49" s="29" t="str">
        <f>PrepTab1!E51</f>
        <v xml:space="preserve">200049048+00000000000000                                   </v>
      </c>
    </row>
    <row r="50" spans="1:1" x14ac:dyDescent="0.25">
      <c r="A50" s="29" t="str">
        <f>PrepTab1!E52</f>
        <v xml:space="preserve">200050049+00000005815823                                   </v>
      </c>
    </row>
    <row r="51" spans="1:1" x14ac:dyDescent="0.25">
      <c r="A51" s="29" t="str">
        <f>PrepTab1!E53</f>
        <v xml:space="preserve">200051050+00000000000000                                   </v>
      </c>
    </row>
    <row r="52" spans="1:1" x14ac:dyDescent="0.25">
      <c r="A52" s="29" t="str">
        <f>PrepTab1!E54</f>
        <v xml:space="preserve">200052051+00000005815823                                   </v>
      </c>
    </row>
    <row r="53" spans="1:1" x14ac:dyDescent="0.25">
      <c r="A53" s="29" t="str">
        <f>PrepTab1!E55</f>
        <v xml:space="preserve">200053052+00000005873223                                   </v>
      </c>
    </row>
    <row r="54" spans="1:1" x14ac:dyDescent="0.25">
      <c r="A54" s="29" t="str">
        <f>PrepTab1!E56</f>
        <v xml:space="preserve">200054053+00000055343892                                   </v>
      </c>
    </row>
    <row r="55" spans="1:1" x14ac:dyDescent="0.25">
      <c r="A55" s="29" t="str">
        <f>PrepTab1!E57</f>
        <v xml:space="preserve">200055054+00000045947986                                   </v>
      </c>
    </row>
    <row r="56" spans="1:1" x14ac:dyDescent="0.25">
      <c r="A56" s="29" t="str">
        <f>PrepTab1!E58</f>
        <v xml:space="preserve">200056055+00000009395906                                   </v>
      </c>
    </row>
    <row r="57" spans="1:1" x14ac:dyDescent="0.25">
      <c r="A57" s="29" t="str">
        <f>PrepTab1!E59</f>
        <v xml:space="preserve">200057056+00000012497860                                   </v>
      </c>
    </row>
    <row r="58" spans="1:1" x14ac:dyDescent="0.25">
      <c r="A58" s="29" t="str">
        <f>PrepTab1!E60</f>
        <v xml:space="preserve">200058057+00000007197759                                   </v>
      </c>
    </row>
    <row r="59" spans="1:1" x14ac:dyDescent="0.25">
      <c r="A59" s="29" t="str">
        <f>PrepTab1!E61</f>
        <v xml:space="preserve">200059058+00000000000000                                   </v>
      </c>
    </row>
    <row r="60" spans="1:1" x14ac:dyDescent="0.25">
      <c r="A60" s="29" t="str">
        <f>PrepTab1!E62</f>
        <v xml:space="preserve">200060059+00000007197759                                   </v>
      </c>
    </row>
    <row r="61" spans="1:1" x14ac:dyDescent="0.25">
      <c r="A61" s="29" t="str">
        <f>PrepTab1!E63</f>
        <v xml:space="preserve">200061060+00000010862453                                   </v>
      </c>
    </row>
    <row r="62" spans="1:1" x14ac:dyDescent="0.25">
      <c r="A62" s="29" t="str">
        <f>PrepTab1!E64</f>
        <v xml:space="preserve">200062061+00000000000000                                   </v>
      </c>
    </row>
    <row r="63" spans="1:1" x14ac:dyDescent="0.25">
      <c r="A63" s="29" t="str">
        <f>PrepTab1!E65</f>
        <v xml:space="preserve">200063062+00000000000000                                   </v>
      </c>
    </row>
    <row r="64" spans="1:1" x14ac:dyDescent="0.25">
      <c r="A64" s="29" t="str">
        <f>PrepTab1!E66</f>
        <v xml:space="preserve">200064063+00000000000000                                   </v>
      </c>
    </row>
    <row r="65" spans="1:1" x14ac:dyDescent="0.25">
      <c r="A65" s="29" t="str">
        <f>PrepTab1!E67</f>
        <v xml:space="preserve">200065064+00000000000000                                   </v>
      </c>
    </row>
    <row r="66" spans="1:1" x14ac:dyDescent="0.25">
      <c r="A66" s="29" t="str">
        <f>PrepTab1!E68</f>
        <v xml:space="preserve">200066065+00000257654490                                   </v>
      </c>
    </row>
    <row r="67" spans="1:1" x14ac:dyDescent="0.25">
      <c r="A67" s="29" t="str">
        <f>PrepTab1!E69</f>
        <v xml:space="preserve">200067066+00000010316687                                   </v>
      </c>
    </row>
    <row r="68" spans="1:1" x14ac:dyDescent="0.25">
      <c r="A68" s="29" t="str">
        <f>PrepTab1!E70</f>
        <v xml:space="preserve">200068067+00000247337803                                   </v>
      </c>
    </row>
    <row r="69" spans="1:1" x14ac:dyDescent="0.25">
      <c r="A69" s="29" t="str">
        <f>PrepTab1!E71</f>
        <v xml:space="preserve">200069068+00000221517588                                   </v>
      </c>
    </row>
    <row r="70" spans="1:1" x14ac:dyDescent="0.25">
      <c r="A70" s="29" t="str">
        <f>PrepTab1!E72</f>
        <v xml:space="preserve">200070069+00000000000000                                   </v>
      </c>
    </row>
    <row r="71" spans="1:1" x14ac:dyDescent="0.25">
      <c r="A71" s="29" t="str">
        <f>PrepTab1!E73</f>
        <v xml:space="preserve">200071070+00000000000000                                   </v>
      </c>
    </row>
    <row r="72" spans="1:1" x14ac:dyDescent="0.25">
      <c r="A72" s="29" t="str">
        <f>PrepTab1!E74</f>
        <v xml:space="preserve">200072071+00000000000000                                   </v>
      </c>
    </row>
    <row r="73" spans="1:1" x14ac:dyDescent="0.25">
      <c r="A73" s="29" t="str">
        <f>PrepTab1!E75</f>
        <v xml:space="preserve">200073072+00000000000000                                   </v>
      </c>
    </row>
    <row r="74" spans="1:1" x14ac:dyDescent="0.25">
      <c r="A74" s="29" t="str">
        <f>PrepTab1!E76</f>
        <v xml:space="preserve">200074073+00000000667815                                   </v>
      </c>
    </row>
    <row r="75" spans="1:1" x14ac:dyDescent="0.25">
      <c r="A75" s="29" t="str">
        <f>PrepTab1!E77</f>
        <v xml:space="preserve">200075074+00000000000000                                   </v>
      </c>
    </row>
    <row r="76" spans="1:1" x14ac:dyDescent="0.25">
      <c r="A76" s="29" t="str">
        <f>PrepTab1!E78</f>
        <v xml:space="preserve">200076075+00000000667815                                   </v>
      </c>
    </row>
    <row r="77" spans="1:1" x14ac:dyDescent="0.25">
      <c r="A77" s="29" t="str">
        <f>PrepTab1!E79</f>
        <v xml:space="preserve">200077076+00000000667815                                   </v>
      </c>
    </row>
    <row r="78" spans="1:1" x14ac:dyDescent="0.25">
      <c r="A78" s="29" t="str">
        <f>PrepTab1!E80</f>
        <v xml:space="preserve">200078077-00000000954993                                   </v>
      </c>
    </row>
    <row r="79" spans="1:1" x14ac:dyDescent="0.25">
      <c r="A79" s="29" t="str">
        <f>PrepTab1!E81</f>
        <v xml:space="preserve">200079078+00000000000000                                   </v>
      </c>
    </row>
    <row r="80" spans="1:1" x14ac:dyDescent="0.25">
      <c r="A80" s="29" t="str">
        <f>PrepTab1!E82</f>
        <v xml:space="preserve">200080079-00000000954993                                   </v>
      </c>
    </row>
    <row r="81" spans="1:1" x14ac:dyDescent="0.25">
      <c r="A81" s="29" t="str">
        <f>PrepTab1!E83</f>
        <v xml:space="preserve">200081080+00000002282275                                   </v>
      </c>
    </row>
    <row r="82" spans="1:1" x14ac:dyDescent="0.25">
      <c r="A82" s="29" t="str">
        <f>PrepTab1!E84</f>
        <v xml:space="preserve">200082081+00000000000000                                   </v>
      </c>
    </row>
    <row r="83" spans="1:1" x14ac:dyDescent="0.25">
      <c r="A83" s="29" t="str">
        <f>PrepTab1!E85</f>
        <v xml:space="preserve">200083082+00000000000000                                   </v>
      </c>
    </row>
    <row r="84" spans="1:1" x14ac:dyDescent="0.25">
      <c r="A84" s="29" t="str">
        <f>PrepTab1!E86</f>
        <v xml:space="preserve">200084083+00000000000000                                   </v>
      </c>
    </row>
    <row r="85" spans="1:1" x14ac:dyDescent="0.25">
      <c r="A85" s="29" t="str">
        <f>PrepTab1!E87</f>
        <v xml:space="preserve">200085084-00000002282412                                   </v>
      </c>
    </row>
    <row r="86" spans="1:1" x14ac:dyDescent="0.25">
      <c r="A86" s="29" t="str">
        <f>PrepTab1!E88</f>
        <v xml:space="preserve">200086085+00000013745325                                   </v>
      </c>
    </row>
    <row r="87" spans="1:1" x14ac:dyDescent="0.25">
      <c r="A87" s="29" t="str">
        <f>PrepTab1!E89</f>
        <v xml:space="preserve">200087086+00000000000000                                   </v>
      </c>
    </row>
    <row r="88" spans="1:1" x14ac:dyDescent="0.25">
      <c r="A88" s="29" t="str">
        <f>PrepTab1!E90</f>
        <v xml:space="preserve">200088087+00000013745325                                   </v>
      </c>
    </row>
    <row r="89" spans="1:1" x14ac:dyDescent="0.25">
      <c r="A89" s="29" t="str">
        <f>PrepTab1!E91</f>
        <v xml:space="preserve">200089088+00000008225404                                   </v>
      </c>
    </row>
    <row r="90" spans="1:1" x14ac:dyDescent="0.25">
      <c r="A90" s="29" t="str">
        <f>PrepTab1!E92</f>
        <v xml:space="preserve">200090089+00000278310396                                   </v>
      </c>
    </row>
    <row r="91" spans="1:1" x14ac:dyDescent="0.25">
      <c r="A91" s="29" t="str">
        <f>PrepTab1!E93</f>
        <v xml:space="preserve">200091090+00000010316687                                   </v>
      </c>
    </row>
    <row r="92" spans="1:1" x14ac:dyDescent="0.25">
      <c r="A92" s="29" t="str">
        <f>PrepTab1!E94</f>
        <v xml:space="preserve">200092091+00000267993709                                   </v>
      </c>
    </row>
    <row r="93" spans="1:1" x14ac:dyDescent="0.25">
      <c r="A93" s="29" t="str">
        <f>PrepTab1!E95</f>
        <v xml:space="preserve">200093092+00000241273123                                   </v>
      </c>
    </row>
    <row r="94" spans="1:1" x14ac:dyDescent="0.25">
      <c r="A94" s="29" t="str">
        <f>PrepTab1!E96</f>
        <v xml:space="preserve">200094093+00000270268923                                   </v>
      </c>
    </row>
    <row r="95" spans="1:1" x14ac:dyDescent="0.25">
      <c r="A95" s="29" t="str">
        <f>PrepTab1!E97</f>
        <v xml:space="preserve">200095094+00000000000000                                   </v>
      </c>
    </row>
    <row r="96" spans="1:1" x14ac:dyDescent="0.25">
      <c r="A96" s="29" t="str">
        <f>PrepTab1!E98</f>
        <v xml:space="preserve">200096095+00000270268923                                   </v>
      </c>
    </row>
    <row r="97" spans="1:1" x14ac:dyDescent="0.25">
      <c r="A97" s="29" t="str">
        <f>PrepTab1!E99</f>
        <v xml:space="preserve">200097096+00000199920770                                   </v>
      </c>
    </row>
    <row r="98" spans="1:1" x14ac:dyDescent="0.25">
      <c r="A98" s="29" t="str">
        <f>PrepTab1!E100</f>
        <v xml:space="preserve">200098097+00000034879200                                   </v>
      </c>
    </row>
    <row r="99" spans="1:1" x14ac:dyDescent="0.25">
      <c r="A99" s="29" t="str">
        <f>PrepTab1!E101</f>
        <v xml:space="preserve">200099098+00000000000000                                   </v>
      </c>
    </row>
    <row r="100" spans="1:1" x14ac:dyDescent="0.25">
      <c r="A100" s="29" t="str">
        <f>PrepTab1!E102</f>
        <v xml:space="preserve">200100099+00000034879200                                   </v>
      </c>
    </row>
    <row r="101" spans="1:1" x14ac:dyDescent="0.25">
      <c r="A101" s="29" t="str">
        <f>PrepTab1!E103</f>
        <v xml:space="preserve">200101100+00000047691682                                   </v>
      </c>
    </row>
    <row r="102" spans="1:1" x14ac:dyDescent="0.25">
      <c r="A102" s="29" t="str">
        <f>PrepTab1!E104</f>
        <v xml:space="preserve">200102101+00000000000000                                   </v>
      </c>
    </row>
    <row r="103" spans="1:1" x14ac:dyDescent="0.25">
      <c r="A103" s="29" t="str">
        <f>PrepTab1!E105</f>
        <v xml:space="preserve">200103102+00000000000000                                   </v>
      </c>
    </row>
    <row r="104" spans="1:1" x14ac:dyDescent="0.25">
      <c r="A104" s="29" t="str">
        <f>PrepTab1!E106</f>
        <v xml:space="preserve">200104103+00000000000000                                   </v>
      </c>
    </row>
    <row r="105" spans="1:1" x14ac:dyDescent="0.25">
      <c r="A105" s="29" t="str">
        <f>PrepTab1!E107</f>
        <v xml:space="preserve">200105104+00000000000000                                   </v>
      </c>
    </row>
    <row r="106" spans="1:1" x14ac:dyDescent="0.25">
      <c r="A106" s="29" t="str">
        <f>PrepTab1!E108</f>
        <v xml:space="preserve">200106105+00000305148123                                   </v>
      </c>
    </row>
    <row r="107" spans="1:1" x14ac:dyDescent="0.25">
      <c r="A107" s="29" t="str">
        <f>PrepTab1!E109</f>
        <v xml:space="preserve">200107106+00000000000000                                   </v>
      </c>
    </row>
    <row r="108" spans="1:1" x14ac:dyDescent="0.25">
      <c r="A108" s="29" t="str">
        <f>PrepTab1!E110</f>
        <v xml:space="preserve">200108107+00000305148123                                   </v>
      </c>
    </row>
    <row r="109" spans="1:1" x14ac:dyDescent="0.25">
      <c r="A109" s="29" t="str">
        <f>PrepTab1!E111</f>
        <v xml:space="preserve">200109108+00000247612452                                   </v>
      </c>
    </row>
    <row r="110" spans="1:1" x14ac:dyDescent="0.25">
      <c r="A110" s="29" t="str">
        <f>PrepTab1!E112</f>
        <v xml:space="preserve">200110109+00000000000000                                   </v>
      </c>
    </row>
    <row r="111" spans="1:1" x14ac:dyDescent="0.25">
      <c r="A111" s="29" t="str">
        <f>PrepTab1!E113</f>
        <v xml:space="preserve">200111110+00000000000000                                   </v>
      </c>
    </row>
    <row r="112" spans="1:1" x14ac:dyDescent="0.25">
      <c r="A112" s="29" t="str">
        <f>PrepTab1!E114</f>
        <v xml:space="preserve">200112111+00000000000000                                   </v>
      </c>
    </row>
    <row r="113" spans="1:1" x14ac:dyDescent="0.25">
      <c r="A113" s="29" t="str">
        <f>PrepTab1!E115</f>
        <v xml:space="preserve">200113112+00000000000000                                   </v>
      </c>
    </row>
    <row r="114" spans="1:1" x14ac:dyDescent="0.25">
      <c r="A114" s="29" t="str">
        <f>PrepTab1!E116</f>
        <v xml:space="preserve">200114113+00000000175260                                   </v>
      </c>
    </row>
    <row r="115" spans="1:1" x14ac:dyDescent="0.25">
      <c r="A115" s="29" t="str">
        <f>PrepTab1!E117</f>
        <v xml:space="preserve">200115114+00000000000000                                   </v>
      </c>
    </row>
    <row r="116" spans="1:1" x14ac:dyDescent="0.25">
      <c r="A116" s="29" t="str">
        <f>PrepTab1!E118</f>
        <v xml:space="preserve">200116115+00000000175260                                   </v>
      </c>
    </row>
    <row r="117" spans="1:1" x14ac:dyDescent="0.25">
      <c r="A117" s="29" t="str">
        <f>PrepTab1!E119</f>
        <v xml:space="preserve">200117116+00000000028680                                   </v>
      </c>
    </row>
    <row r="118" spans="1:1" x14ac:dyDescent="0.25">
      <c r="A118" s="29" t="str">
        <f>PrepTab1!E120</f>
        <v xml:space="preserve">200118117+00000638977671                                   </v>
      </c>
    </row>
    <row r="119" spans="1:1" x14ac:dyDescent="0.25">
      <c r="A119" s="29" t="str">
        <f>PrepTab1!E121</f>
        <v xml:space="preserve">200119118+00000056264673                                   </v>
      </c>
    </row>
    <row r="120" spans="1:1" x14ac:dyDescent="0.25">
      <c r="A120" s="29" t="str">
        <f>PrepTab1!E122</f>
        <v xml:space="preserve">200120119+00000582712998                                   </v>
      </c>
    </row>
    <row r="121" spans="1:1" x14ac:dyDescent="0.25">
      <c r="A121" s="29" t="str">
        <f>PrepTab1!E123</f>
        <v xml:space="preserve">200121120+00000501412115                                   </v>
      </c>
    </row>
    <row r="122" spans="1:1" x14ac:dyDescent="0.25">
      <c r="A122" s="29" t="str">
        <f>PrepTab1!E124</f>
        <v xml:space="preserve">200122121+00000071145000                                   </v>
      </c>
    </row>
    <row r="123" spans="1:1" x14ac:dyDescent="0.25">
      <c r="A123" s="29" t="str">
        <f>PrepTab1!E125</f>
        <v xml:space="preserve">200123122+00000071145000                                   </v>
      </c>
    </row>
    <row r="124" spans="1:1" x14ac:dyDescent="0.25">
      <c r="A124" s="29" t="str">
        <f>PrepTab1!E126</f>
        <v xml:space="preserve">200124123+00000000000000                                   </v>
      </c>
    </row>
    <row r="125" spans="1:1" x14ac:dyDescent="0.25">
      <c r="A125" s="29" t="str">
        <f>PrepTab1!E127</f>
        <v xml:space="preserve">200125124+00000000000000                                   </v>
      </c>
    </row>
    <row r="126" spans="1:1" x14ac:dyDescent="0.25">
      <c r="A126" s="29" t="str">
        <f>PrepTab1!E128</f>
        <v xml:space="preserve">200126125+00000000000000                                   </v>
      </c>
    </row>
    <row r="127" spans="1:1" x14ac:dyDescent="0.25">
      <c r="A127" s="29" t="str">
        <f>PrepTab1!E129</f>
        <v xml:space="preserve">200127126+00000000000000                                   </v>
      </c>
    </row>
    <row r="128" spans="1:1" x14ac:dyDescent="0.25">
      <c r="A128" s="29" t="str">
        <f>PrepTab1!E130</f>
        <v xml:space="preserve">200128127+00000000000000                                   </v>
      </c>
    </row>
    <row r="129" spans="1:1" x14ac:dyDescent="0.25">
      <c r="A129" s="29" t="str">
        <f>PrepTab1!E131</f>
        <v xml:space="preserve">200129128+00000000000000                                   </v>
      </c>
    </row>
    <row r="130" spans="1:1" x14ac:dyDescent="0.25">
      <c r="A130" s="29" t="str">
        <f>PrepTab1!E132</f>
        <v xml:space="preserve">200130129+00000007799861                                   </v>
      </c>
    </row>
    <row r="131" spans="1:1" x14ac:dyDescent="0.25">
      <c r="A131" s="29" t="str">
        <f>PrepTab1!E133</f>
        <v xml:space="preserve">200131130+00000007799861                                   </v>
      </c>
    </row>
    <row r="132" spans="1:1" x14ac:dyDescent="0.25">
      <c r="A132" s="29" t="str">
        <f>PrepTab1!E134</f>
        <v xml:space="preserve">200132131+00000000902366                                   </v>
      </c>
    </row>
    <row r="133" spans="1:1" x14ac:dyDescent="0.25">
      <c r="A133" s="29" t="str">
        <f>PrepTab1!E135</f>
        <v xml:space="preserve">200133132+00000000851366                                   </v>
      </c>
    </row>
    <row r="134" spans="1:1" x14ac:dyDescent="0.25">
      <c r="A134" s="29" t="str">
        <f>PrepTab1!E136</f>
        <v xml:space="preserve">200134133+00000108134508                                   </v>
      </c>
    </row>
    <row r="135" spans="1:1" x14ac:dyDescent="0.25">
      <c r="A135" s="29" t="str">
        <f>PrepTab1!E137</f>
        <v xml:space="preserve">200135134+00000100491000                                   </v>
      </c>
    </row>
    <row r="136" spans="1:1" x14ac:dyDescent="0.25">
      <c r="A136" s="29" t="str">
        <f>PrepTab1!E138</f>
        <v xml:space="preserve">200136135+00000000000000                                   </v>
      </c>
    </row>
    <row r="137" spans="1:1" x14ac:dyDescent="0.25">
      <c r="A137" s="29" t="str">
        <f>PrepTab1!E139</f>
        <v xml:space="preserve">200137136+00000000000000                                   </v>
      </c>
    </row>
    <row r="138" spans="1:1" x14ac:dyDescent="0.25">
      <c r="A138" s="29" t="str">
        <f>PrepTab1!E140</f>
        <v xml:space="preserve">200138137+00000187981735                                   </v>
      </c>
    </row>
    <row r="139" spans="1:1" x14ac:dyDescent="0.25">
      <c r="A139" s="29" t="str">
        <f>PrepTab1!E141</f>
        <v xml:space="preserve">200139138+00000180287227                                   </v>
      </c>
    </row>
    <row r="140" spans="1:1" x14ac:dyDescent="0.25">
      <c r="A140" s="29" t="str">
        <f>PrepTab1!E142</f>
        <v xml:space="preserve">200140139+00000006331500                                   </v>
      </c>
    </row>
    <row r="141" spans="1:1" x14ac:dyDescent="0.25">
      <c r="A141" s="29" t="str">
        <f>PrepTab1!E143</f>
        <v xml:space="preserve">200141140+00000019472713                                   </v>
      </c>
    </row>
    <row r="142" spans="1:1" x14ac:dyDescent="0.25">
      <c r="A142" s="29" t="str">
        <f>PrepTab1!E144</f>
        <v xml:space="preserve">200142141+00000039248500                                   </v>
      </c>
    </row>
    <row r="143" spans="1:1" x14ac:dyDescent="0.25">
      <c r="A143" s="29" t="str">
        <f>PrepTab1!E145</f>
        <v xml:space="preserve">200143142+00000031546300                                   </v>
      </c>
    </row>
    <row r="144" spans="1:1" x14ac:dyDescent="0.25">
      <c r="A144" s="29" t="str">
        <f>PrepTab1!E146</f>
        <v xml:space="preserve">200144143+00000045580000                                   </v>
      </c>
    </row>
    <row r="145" spans="1:1" x14ac:dyDescent="0.25">
      <c r="A145" s="29" t="str">
        <f>PrepTab1!E147</f>
        <v xml:space="preserve">200145144+00000051019013                                   </v>
      </c>
    </row>
    <row r="146" spans="1:1" x14ac:dyDescent="0.25">
      <c r="A146" s="29" t="str">
        <f>PrepTab1!E148</f>
        <v xml:space="preserve">200146145+00000000000000                                   </v>
      </c>
    </row>
    <row r="147" spans="1:1" x14ac:dyDescent="0.25">
      <c r="A147" s="29" t="str">
        <f>PrepTab1!E149</f>
        <v xml:space="preserve">200147146+00000000000000                                   </v>
      </c>
    </row>
    <row r="148" spans="1:1" x14ac:dyDescent="0.25">
      <c r="A148" s="29" t="str">
        <f>PrepTab1!E150</f>
        <v xml:space="preserve">200148147+00000000000000                                   </v>
      </c>
    </row>
    <row r="149" spans="1:1" x14ac:dyDescent="0.25">
      <c r="A149" s="29" t="str">
        <f>PrepTab1!E151</f>
        <v xml:space="preserve">200149148+00000000000000                                   </v>
      </c>
    </row>
    <row r="150" spans="1:1" x14ac:dyDescent="0.25">
      <c r="A150" s="29" t="str">
        <f>PrepTab1!E152</f>
        <v xml:space="preserve">200150149+00000007680584                                   </v>
      </c>
    </row>
    <row r="151" spans="1:1" x14ac:dyDescent="0.25">
      <c r="A151" s="29" t="str">
        <f>PrepTab1!E153</f>
        <v xml:space="preserve">200151150+00000005594950                                   </v>
      </c>
    </row>
    <row r="152" spans="1:1" x14ac:dyDescent="0.25">
      <c r="A152" s="29" t="str">
        <f>PrepTab1!E154</f>
        <v xml:space="preserve">200152151+00000007680584                                   </v>
      </c>
    </row>
    <row r="153" spans="1:1" x14ac:dyDescent="0.25">
      <c r="A153" s="29" t="str">
        <f>PrepTab1!E155</f>
        <v xml:space="preserve">200153152+00000005594950                                   </v>
      </c>
    </row>
    <row r="154" spans="1:1" x14ac:dyDescent="0.25">
      <c r="A154" s="29" t="str">
        <f>PrepTab1!E156</f>
        <v xml:space="preserve">200154153+00000058514817                                   </v>
      </c>
    </row>
    <row r="155" spans="1:1" x14ac:dyDescent="0.25">
      <c r="A155" s="29" t="str">
        <f>PrepTab1!E157</f>
        <v xml:space="preserve">200155154+00000047928756                                   </v>
      </c>
    </row>
    <row r="156" spans="1:1" x14ac:dyDescent="0.25">
      <c r="A156" s="29" t="str">
        <f>PrepTab1!E158</f>
        <v xml:space="preserve">200156155+00000189213281                                   </v>
      </c>
    </row>
    <row r="157" spans="1:1" x14ac:dyDescent="0.25">
      <c r="A157" s="29" t="str">
        <f>PrepTab1!E159</f>
        <v xml:space="preserve">200157156+00000186248838                                   </v>
      </c>
    </row>
    <row r="158" spans="1:1" x14ac:dyDescent="0.25">
      <c r="A158" s="29" t="str">
        <f>PrepTab1!E160</f>
        <v xml:space="preserve">200158157+00000000723810                                   </v>
      </c>
    </row>
    <row r="159" spans="1:1" x14ac:dyDescent="0.25">
      <c r="A159" s="29" t="str">
        <f>PrepTab1!E161</f>
        <v xml:space="preserve">200159158+00000003617646                                   </v>
      </c>
    </row>
    <row r="160" spans="1:1" x14ac:dyDescent="0.25">
      <c r="A160" s="29" t="str">
        <f>PrepTab1!E162</f>
        <v xml:space="preserve">200160159+00000000000000                                   </v>
      </c>
    </row>
    <row r="161" spans="1:1" x14ac:dyDescent="0.25">
      <c r="A161" s="29" t="str">
        <f>PrepTab1!E163</f>
        <v xml:space="preserve">200161160+00000000000000                                   </v>
      </c>
    </row>
    <row r="162" spans="1:1" x14ac:dyDescent="0.25">
      <c r="A162" s="29" t="str">
        <f>PrepTab1!E164</f>
        <v xml:space="preserve">200162161+00000008717566                                   </v>
      </c>
    </row>
    <row r="163" spans="1:1" x14ac:dyDescent="0.25">
      <c r="A163" s="29" t="str">
        <f>PrepTab1!E165</f>
        <v xml:space="preserve">200163162-00000004472038                                   </v>
      </c>
    </row>
    <row r="164" spans="1:1" x14ac:dyDescent="0.25">
      <c r="A164" s="29" t="str">
        <f>PrepTab1!E166</f>
        <v xml:space="preserve">200164163+00000084298603                                   </v>
      </c>
    </row>
    <row r="165" spans="1:1" x14ac:dyDescent="0.25">
      <c r="A165" s="29" t="str">
        <f>PrepTab1!E167</f>
        <v xml:space="preserve">200165164+00000031187723                                   </v>
      </c>
    </row>
    <row r="166" spans="1:1" x14ac:dyDescent="0.25">
      <c r="A166" s="29" t="str">
        <f>PrepTab1!E168</f>
        <v xml:space="preserve">200166165+00000341468077                                   </v>
      </c>
    </row>
    <row r="167" spans="1:1" x14ac:dyDescent="0.25">
      <c r="A167" s="29" t="str">
        <f>PrepTab1!E169</f>
        <v xml:space="preserve">200167166+00000264510925                                   </v>
      </c>
    </row>
    <row r="168" spans="1:1" x14ac:dyDescent="0.25">
      <c r="A168" s="29" t="str">
        <f>PrepTab1!E170</f>
        <v xml:space="preserve">200168167+00000000000000                                   </v>
      </c>
    </row>
    <row r="169" spans="1:1" x14ac:dyDescent="0.25">
      <c r="A169" s="29" t="str">
        <f>PrepTab1!E171</f>
        <v xml:space="preserve">200169168+00000000000000                                   </v>
      </c>
    </row>
    <row r="170" spans="1:1" x14ac:dyDescent="0.25">
      <c r="A170" s="29" t="str">
        <f>PrepTab1!E172</f>
        <v xml:space="preserve">200170169+00000000000000                                   </v>
      </c>
    </row>
    <row r="171" spans="1:1" x14ac:dyDescent="0.25">
      <c r="A171" s="29" t="str">
        <f>PrepTab1!E173</f>
        <v xml:space="preserve">200171170+00000000000000                                   </v>
      </c>
    </row>
    <row r="172" spans="1:1" x14ac:dyDescent="0.25">
      <c r="A172" s="29" t="str">
        <f>PrepTab1!E174</f>
        <v xml:space="preserve">200172171+00000000000000                                   </v>
      </c>
    </row>
    <row r="173" spans="1:1" x14ac:dyDescent="0.25">
      <c r="A173" s="29" t="str">
        <f>PrepTab1!E175</f>
        <v xml:space="preserve">200173172+00000000000000                                   </v>
      </c>
    </row>
    <row r="174" spans="1:1" x14ac:dyDescent="0.25">
      <c r="A174" s="29" t="str">
        <f>PrepTab1!E176</f>
        <v xml:space="preserve">200174173+00000000002602                                   </v>
      </c>
    </row>
    <row r="175" spans="1:1" x14ac:dyDescent="0.25">
      <c r="A175" s="29" t="str">
        <f>PrepTab1!E177</f>
        <v xml:space="preserve">200175174+00000000000000                                   </v>
      </c>
    </row>
    <row r="176" spans="1:1" x14ac:dyDescent="0.25">
      <c r="A176" s="29" t="str">
        <f>PrepTab1!E178</f>
        <v xml:space="preserve">200176175+00000582712998                                   </v>
      </c>
    </row>
    <row r="177" spans="1:1" x14ac:dyDescent="0.25">
      <c r="A177" s="29" t="str">
        <f>PrepTab1!E179</f>
        <v xml:space="preserve">200177176+00000501412115                                   </v>
      </c>
    </row>
    <row r="178" spans="1:1" x14ac:dyDescent="0.25">
      <c r="A178" s="29" t="str">
        <f>PrepTab1!E180</f>
        <v xml:space="preserve">900178                                                     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45"/>
  <sheetViews>
    <sheetView showGridLines="0" zoomScaleNormal="100" workbookViewId="0"/>
  </sheetViews>
  <sheetFormatPr baseColWidth="10" defaultRowHeight="15" x14ac:dyDescent="0.25"/>
  <cols>
    <col min="1" max="1" width="3.7109375" customWidth="1"/>
    <col min="2" max="2" width="70.7109375" customWidth="1"/>
    <col min="3" max="4" width="17.7109375" customWidth="1"/>
    <col min="5" max="5" width="70.7109375" customWidth="1"/>
    <col min="6" max="7" width="17.7109375" customWidth="1"/>
    <col min="8" max="8" width="5" customWidth="1"/>
  </cols>
  <sheetData>
    <row r="1" spans="2:8" ht="20.100000000000001" customHeight="1" x14ac:dyDescent="0.25">
      <c r="B1" s="8" t="str">
        <f>CONCATENATE("Période clôturée au : ",Donnees!H2)</f>
        <v>Période clôturée au : 31/12/2014</v>
      </c>
      <c r="F1" s="113" t="str">
        <f>CONCATENATE("Exercice du ",Donnees!J2," au ",Donnees!K2)</f>
        <v>Exercice du 01/01/2015 au 31/12/2015</v>
      </c>
      <c r="G1" s="113"/>
    </row>
    <row r="2" spans="2:8" ht="20.100000000000001" customHeight="1" x14ac:dyDescent="0.25">
      <c r="C2" s="114"/>
      <c r="D2" s="114"/>
    </row>
    <row r="3" spans="2:8" ht="20.100000000000001" customHeight="1" thickBot="1" x14ac:dyDescent="0.3">
      <c r="B3" s="8" t="str">
        <f>CONCATENATE("Etablissement : ",Donnees!B1," ",Donnees!C1)</f>
        <v>Etablissement : PB QUALIAC</v>
      </c>
    </row>
    <row r="4" spans="2:8" s="29" customFormat="1" ht="30" customHeight="1" thickTop="1" thickBot="1" x14ac:dyDescent="0.3">
      <c r="B4" s="110" t="s">
        <v>57</v>
      </c>
      <c r="C4" s="111"/>
      <c r="D4" s="111"/>
      <c r="E4" s="111"/>
      <c r="F4" s="111"/>
      <c r="G4" s="111"/>
      <c r="H4" s="27"/>
    </row>
    <row r="5" spans="2:8" ht="20.100000000000001" customHeight="1" thickTop="1" thickBot="1" x14ac:dyDescent="0.3">
      <c r="B5" s="9" t="s">
        <v>55</v>
      </c>
      <c r="C5" s="9" t="str">
        <f>CONCATENATE(Donnees!B2," à ",Donnees!C2)</f>
        <v>01/2014 à 12/2014</v>
      </c>
      <c r="D5" s="5" t="str">
        <f>CONCATENATE(Donnees!E2," à ",Donnees!F2)</f>
        <v>01/2013 à 12/2013</v>
      </c>
      <c r="E5" s="28" t="s">
        <v>56</v>
      </c>
      <c r="F5" s="28" t="str">
        <f>CONCATENATE(Donnees!B2," à ",Donnees!C2)</f>
        <v>01/2014 à 12/2014</v>
      </c>
      <c r="G5" s="5" t="str">
        <f>CONCATENATE(Donnees!E2," à ",Donnees!F2)</f>
        <v>01/2013 à 12/2013</v>
      </c>
    </row>
    <row r="6" spans="2:8" ht="20.100000000000001" customHeight="1" thickTop="1" x14ac:dyDescent="0.25">
      <c r="B6" s="40" t="s">
        <v>58</v>
      </c>
      <c r="C6" s="42"/>
      <c r="D6" s="42"/>
      <c r="E6" s="40" t="s">
        <v>83</v>
      </c>
      <c r="F6" s="42"/>
      <c r="G6" s="42"/>
    </row>
    <row r="7" spans="2:8" ht="20.100000000000001" customHeight="1" x14ac:dyDescent="0.25">
      <c r="B7" s="34" t="s">
        <v>59</v>
      </c>
      <c r="C7" s="17">
        <f>SUMIFS(Donnees!AM$4:AM$999408,Donnees!AJ$4:AJ$999408,"CPCH11")</f>
        <v>40273.019999999997</v>
      </c>
      <c r="D7" s="18">
        <f>SUMIFS(Donnees!AP$4:AP$999408,Donnees!AJ$4:AJ$999408,"CPCH11")</f>
        <v>28694.67</v>
      </c>
      <c r="E7" s="34" t="s">
        <v>84</v>
      </c>
      <c r="F7" s="17"/>
      <c r="G7" s="18"/>
    </row>
    <row r="8" spans="2:8" ht="20.100000000000001" customHeight="1" x14ac:dyDescent="0.25">
      <c r="B8" s="33" t="s">
        <v>60</v>
      </c>
      <c r="C8" s="17">
        <f>SUMIFS(Donnees!AM$4:AM$999408,Donnees!AJ$4:AJ$999408,"CPCH12")</f>
        <v>438349.41</v>
      </c>
      <c r="D8" s="18">
        <f>SUMIFS(Donnees!AP$4:AP$999408,Donnees!AJ$4:AJ$999408,"CPCH12")</f>
        <v>664012.86999999988</v>
      </c>
      <c r="E8" s="13" t="s">
        <v>85</v>
      </c>
      <c r="F8" s="14">
        <f>SUMIFS(Donnees!AM$4:AM$999408,Donnees!AJ$4:AJ$999408,"CPPR111")</f>
        <v>0</v>
      </c>
      <c r="G8" s="11">
        <f>SUMIFS(Donnees!AP$4:AP$999408,Donnees!AJ$4:AJ$999408,"CPPR111")</f>
        <v>0</v>
      </c>
    </row>
    <row r="9" spans="2:8" ht="30" customHeight="1" x14ac:dyDescent="0.25">
      <c r="B9" s="33" t="s">
        <v>2</v>
      </c>
      <c r="C9" s="17"/>
      <c r="D9" s="18"/>
      <c r="E9" s="51" t="s">
        <v>86</v>
      </c>
      <c r="F9" s="14">
        <f>SUMIFS(Donnees!AM$4:AM$999408,Donnees!AJ$4:AJ$999408,"CPPR112")</f>
        <v>0</v>
      </c>
      <c r="G9" s="11">
        <f>SUMIFS(Donnees!AP$4:AP$999408,Donnees!AJ$4:AJ$999408,"CPPR112")</f>
        <v>0</v>
      </c>
    </row>
    <row r="10" spans="2:8" ht="30" customHeight="1" x14ac:dyDescent="0.25">
      <c r="B10" s="13" t="s">
        <v>61</v>
      </c>
      <c r="C10" s="14">
        <f>SUMIFS(Donnees!AM$4:AM$999408,Donnees!AJ$4:AJ$999408,"CPCH131")</f>
        <v>3513936.77</v>
      </c>
      <c r="D10" s="11">
        <f>SUMIFS(Donnees!AP$4:AP$999408,Donnees!AJ$4:AJ$999408,"CPCH131")</f>
        <v>3785996.8400000003</v>
      </c>
      <c r="E10" s="51" t="s">
        <v>87</v>
      </c>
      <c r="F10" s="14">
        <f>SUMIFS(Donnees!AM$4:AM$999408,Donnees!AJ$4:AJ$999408,"CPPR113")</f>
        <v>0</v>
      </c>
      <c r="G10" s="11">
        <f>SUMIFS(Donnees!AP$4:AP$999408,Donnees!AJ$4:AJ$999408,"CPPR113")</f>
        <v>0</v>
      </c>
    </row>
    <row r="11" spans="2:8" ht="20.100000000000001" customHeight="1" x14ac:dyDescent="0.25">
      <c r="B11" s="13" t="s">
        <v>15</v>
      </c>
      <c r="C11" s="14">
        <f>SUMIFS(Donnees!AM$4:AM$999408,Donnees!AJ$4:AJ$999408,"CPCH132")</f>
        <v>1573101.1300000001</v>
      </c>
      <c r="D11" s="11">
        <f>SUMIFS(Donnees!AP$4:AP$999408,Donnees!AJ$4:AJ$999408,"CPCH132")</f>
        <v>1624503.84</v>
      </c>
      <c r="E11" s="13" t="s">
        <v>88</v>
      </c>
      <c r="F11" s="14">
        <f>SUMIFS(Donnees!AM$4:AM$999408,Donnees!AJ$4:AJ$999408,"CPPR114")</f>
        <v>0</v>
      </c>
      <c r="G11" s="11">
        <f>SUMIFS(Donnees!AP$4:AP$999408,Donnees!AJ$4:AJ$999408,"CPPR114")</f>
        <v>0</v>
      </c>
    </row>
    <row r="12" spans="2:8" ht="20.100000000000001" customHeight="1" x14ac:dyDescent="0.25">
      <c r="B12" s="13" t="s">
        <v>62</v>
      </c>
      <c r="C12" s="14">
        <f>SUMIFS(Donnees!AM$4:AM$999408,Donnees!AJ$4:AJ$999408,"CPCH133")</f>
        <v>240840</v>
      </c>
      <c r="D12" s="11">
        <f>SUMIFS(Donnees!AP$4:AP$999408,Donnees!AJ$4:AJ$999408,"CPCH133")</f>
        <v>231859</v>
      </c>
      <c r="E12" s="13" t="s">
        <v>89</v>
      </c>
      <c r="F12" s="14">
        <f>SUMIFS(Donnees!AM$4:AM$999408,Donnees!AJ$4:AJ$999408,"CPPR115")</f>
        <v>0</v>
      </c>
      <c r="G12" s="63">
        <f>SUMIFS(Donnees!AP$4:AP$999408,Donnees!AJ$4:AJ$999408,"CPPR115")</f>
        <v>0</v>
      </c>
    </row>
    <row r="13" spans="2:8" ht="20.100000000000001" customHeight="1" x14ac:dyDescent="0.25">
      <c r="B13" s="64" t="s">
        <v>63</v>
      </c>
      <c r="C13" s="14">
        <f>SUMIFS(Donnees!AM$4:AM$999408,Donnees!AJ$4:AJ$999408,"CPCH134")</f>
        <v>0</v>
      </c>
      <c r="D13" s="63">
        <f>SUMIFS(Donnees!AP$4:AP$999408,Donnees!AJ$4:AJ$999408,"CPCH134")</f>
        <v>0</v>
      </c>
      <c r="E13" s="33" t="s">
        <v>90</v>
      </c>
      <c r="F13" s="24"/>
      <c r="G13" s="24"/>
    </row>
    <row r="14" spans="2:8" ht="20.100000000000001" customHeight="1" x14ac:dyDescent="0.25">
      <c r="B14" s="33" t="s">
        <v>64</v>
      </c>
      <c r="C14" s="24">
        <f>SUMIFS(Donnees!AM$4:AM$999408,Donnees!AJ$4:AJ$999408,"CPCH14")</f>
        <v>2093184.9200000002</v>
      </c>
      <c r="D14" s="24">
        <f>SUMIFS(Donnees!AP$4:AP$999408,Donnees!AJ$4:AJ$999408,"CPCH14")</f>
        <v>2495002.6300000004</v>
      </c>
      <c r="E14" s="51" t="s">
        <v>91</v>
      </c>
      <c r="F14" s="14">
        <f>SUMIFS(Donnees!AM$4:AM$999408,Donnees!AJ$4:AJ$999408,"CPPR121")</f>
        <v>9363256.6399999969</v>
      </c>
      <c r="G14" s="11">
        <f>SUMIFS(Donnees!AP$4:AP$999408,Donnees!AJ$4:AJ$999408,"CPPR121")</f>
        <v>10238085.32</v>
      </c>
    </row>
    <row r="15" spans="2:8" ht="30" customHeight="1" x14ac:dyDescent="0.25">
      <c r="B15" s="39" t="s">
        <v>65</v>
      </c>
      <c r="C15" s="65">
        <f>SUMIFS(Donnees!AM$4:AM$999408,Donnees!AJ$4:AJ$999408,"CPCH15")</f>
        <v>421963.25</v>
      </c>
      <c r="D15" s="65">
        <f>SUMIFS(Donnees!AP$4:AP$999408,Donnees!AJ$4:AJ$999408,"CPCH15")</f>
        <v>481758.7</v>
      </c>
      <c r="E15" s="51" t="s">
        <v>92</v>
      </c>
      <c r="F15" s="14">
        <f>SUMIFS(Donnees!AM$4:AM$999408,Donnees!AJ$4:AJ$999408,"CPPR122")</f>
        <v>0</v>
      </c>
      <c r="G15" s="11">
        <f>SUMIFS(Donnees!AP$4:AP$999408,Donnees!AJ$4:AJ$999408,"CPPR122")</f>
        <v>0</v>
      </c>
    </row>
    <row r="16" spans="2:8" ht="20.100000000000001" customHeight="1" thickBot="1" x14ac:dyDescent="0.3">
      <c r="B16" s="70" t="s">
        <v>127</v>
      </c>
      <c r="C16" s="44">
        <f>SUM(C7,C8,C10:C13,C14,C15)</f>
        <v>8321648.5</v>
      </c>
      <c r="D16" s="44">
        <f>SUM(D7,D8,D10:D13,D14,D15)</f>
        <v>9311828.5499999989</v>
      </c>
      <c r="E16" s="51" t="s">
        <v>93</v>
      </c>
      <c r="F16" s="14">
        <f>SUMIFS(Donnees!AM$4:AM$999408,Donnees!AJ$4:AJ$999408,"CPPR123")</f>
        <v>16744.059999999998</v>
      </c>
      <c r="G16" s="11">
        <f>SUMIFS(Donnees!AP$4:AP$999408,Donnees!AJ$4:AJ$999408,"CPPR123")</f>
        <v>55020.659999999996</v>
      </c>
    </row>
    <row r="17" spans="2:8" ht="20.100000000000001" customHeight="1" thickTop="1" x14ac:dyDescent="0.25">
      <c r="B17" s="40" t="s">
        <v>66</v>
      </c>
      <c r="C17" s="42"/>
      <c r="D17" s="43"/>
      <c r="E17" s="51" t="s">
        <v>94</v>
      </c>
      <c r="F17" s="14">
        <f>SUMIFS(Donnees!AM$4:AM$999408,Donnees!AJ$4:AJ$999408,"CPPR124")</f>
        <v>9724</v>
      </c>
      <c r="G17" s="11">
        <f>SUMIFS(Donnees!AP$4:AP$999408,Donnees!AJ$4:AJ$999408,"CPPR124")</f>
        <v>-283</v>
      </c>
    </row>
    <row r="18" spans="2:8" ht="30" customHeight="1" x14ac:dyDescent="0.25">
      <c r="B18" s="34" t="s">
        <v>67</v>
      </c>
      <c r="C18" s="18"/>
      <c r="D18" s="18"/>
      <c r="E18" s="51" t="s">
        <v>95</v>
      </c>
      <c r="F18" s="14">
        <f>SUMIFS(Donnees!AM$4:AM$999408,Donnees!AJ$4:AJ$999408,"CPPR125")</f>
        <v>0</v>
      </c>
      <c r="G18" s="21">
        <f>SUMIFS(Donnees!AP$4:AP$999408,Donnees!AJ$4:AJ$999408,"CPPR125")</f>
        <v>0</v>
      </c>
    </row>
    <row r="19" spans="2:8" ht="20.100000000000001" customHeight="1" x14ac:dyDescent="0.25">
      <c r="B19" s="13" t="s">
        <v>68</v>
      </c>
      <c r="C19" s="14">
        <f>SUMIFS(Donnees!AM$4:AM$999408,Donnees!AJ$4:AJ$999408,"CPCH211")</f>
        <v>0</v>
      </c>
      <c r="D19" s="11">
        <f>SUMIFS(Donnees!AP$4:AP$999408,Donnees!AJ$4:AJ$999408,"CPCH211")</f>
        <v>0</v>
      </c>
      <c r="E19" s="33" t="s">
        <v>14</v>
      </c>
      <c r="F19" s="24"/>
      <c r="G19" s="18"/>
    </row>
    <row r="20" spans="2:8" ht="30" customHeight="1" x14ac:dyDescent="0.25">
      <c r="B20" s="13" t="s">
        <v>69</v>
      </c>
      <c r="C20" s="14">
        <f>SUMIFS(Donnees!AM$4:AM$999408,Donnees!AJ$4:AJ$999408,"CPCH212")</f>
        <v>0</v>
      </c>
      <c r="D20" s="11">
        <f>SUMIFS(Donnees!AP$4:AP$999408,Donnees!AJ$4:AJ$999408,"CPCH212")</f>
        <v>0</v>
      </c>
      <c r="E20" s="51" t="s">
        <v>96</v>
      </c>
      <c r="F20" s="14">
        <f>SUMIFS(Donnees!AM$4:AM$999408,Donnees!AJ$4:AJ$999408,"CPPR131")</f>
        <v>0</v>
      </c>
      <c r="G20" s="11">
        <f>SUMIFS(Donnees!AP$4:AP$999408,Donnees!AJ$4:AJ$999408,"CPPR131")</f>
        <v>0</v>
      </c>
    </row>
    <row r="21" spans="2:8" ht="20.100000000000001" customHeight="1" x14ac:dyDescent="0.25">
      <c r="B21" s="13" t="s">
        <v>70</v>
      </c>
      <c r="C21" s="14">
        <f>SUMIFS(Donnees!AM$4:AM$999408,Donnees!AJ$4:AJ$999408,"CPCH213")</f>
        <v>0</v>
      </c>
      <c r="D21" s="11">
        <f>SUMIFS(Donnees!AP$4:AP$999408,Donnees!AJ$4:AJ$999408,"CPCH213")</f>
        <v>0</v>
      </c>
      <c r="E21" s="87" t="s">
        <v>97</v>
      </c>
      <c r="F21" s="93">
        <f>SUMIFS(Donnees!AM$4:AM$999408,Donnees!AJ$4:AJ$999408,"CPPR132")</f>
        <v>0</v>
      </c>
      <c r="G21" s="75">
        <f>SUMIFS(Donnees!AP$4:AP$999408,Donnees!AJ$4:AJ$999408,"CPPR132")</f>
        <v>0</v>
      </c>
    </row>
    <row r="22" spans="2:8" ht="20.100000000000001" customHeight="1" x14ac:dyDescent="0.25">
      <c r="B22" s="13" t="s">
        <v>360</v>
      </c>
      <c r="C22" s="14">
        <f>SUMIFS(Donnees!AM$4:AM$999408,Donnees!AJ$4:AJ$999408,"CPCH214")</f>
        <v>0</v>
      </c>
      <c r="D22" s="63">
        <f>SUMIFS(Donnees!AP$4:AP$999408,Donnees!AJ$4:AJ$999408,"CPCH214")</f>
        <v>0</v>
      </c>
      <c r="E22" s="87" t="s">
        <v>359</v>
      </c>
      <c r="F22" s="38">
        <f>SUMIFS(Donnees!AM$4:AM$999408,Donnees!AJ$4:AJ$999408,"CPPR133")</f>
        <v>0</v>
      </c>
      <c r="G22" s="75">
        <f>SUMIFS(Donnees!AP$4:AP$999408,Donnees!AJ$4:AJ$999408,"CPPR133")</f>
        <v>0</v>
      </c>
      <c r="H22" s="27"/>
    </row>
    <row r="23" spans="2:8" ht="20.100000000000001" customHeight="1" x14ac:dyDescent="0.25">
      <c r="B23" s="33" t="s">
        <v>72</v>
      </c>
      <c r="C23" s="24">
        <f>SUMIFS(Donnees!AM$4:AM$999408,Donnees!AJ$4:AJ$999408,"CPCH22")</f>
        <v>0</v>
      </c>
      <c r="D23" s="24">
        <f>SUMIFS(Donnees!AP$4:AP$999408,Donnees!AJ$4:AJ$999408,"CPCH22")</f>
        <v>0</v>
      </c>
      <c r="E23" s="78"/>
      <c r="F23" s="88"/>
      <c r="G23" s="88"/>
    </row>
    <row r="24" spans="2:8" ht="20.100000000000001" customHeight="1" x14ac:dyDescent="0.25">
      <c r="B24" s="71" t="s">
        <v>73</v>
      </c>
      <c r="C24" s="65">
        <f>SUMIFS(Donnees!AM$4:AM$999408,Donnees!AJ$4:AJ$999408,"CPCH23")</f>
        <v>0</v>
      </c>
      <c r="D24" s="65">
        <f>SUMIFS(Donnees!AP$4:AP$999408,Donnees!AJ$4:AJ$999408,"CPCH23")</f>
        <v>0</v>
      </c>
      <c r="E24" s="78"/>
      <c r="F24" s="78"/>
      <c r="G24" s="4"/>
    </row>
    <row r="25" spans="2:8" ht="20.100000000000001" customHeight="1" thickBot="1" x14ac:dyDescent="0.3">
      <c r="B25" s="70" t="s">
        <v>128</v>
      </c>
      <c r="C25" s="44">
        <f>SUM(C19:C22,C23,C24)</f>
        <v>0</v>
      </c>
      <c r="D25" s="44">
        <f>SUM(D19:D22,D23,D24)</f>
        <v>0</v>
      </c>
      <c r="E25" s="78"/>
      <c r="F25" s="78"/>
      <c r="G25" s="4"/>
      <c r="H25" s="27"/>
    </row>
    <row r="26" spans="2:8" s="29" customFormat="1" ht="20.100000000000001" customHeight="1" thickTop="1" thickBot="1" x14ac:dyDescent="0.3">
      <c r="B26" s="99" t="s">
        <v>358</v>
      </c>
      <c r="C26" s="100">
        <f>SUMIFS(Donnees!AM$4:AM$999408,Donnees!AJ$4:AJ$999408,"CPCH2A")</f>
        <v>0</v>
      </c>
      <c r="D26" s="101">
        <f>SUMIFS(Donnees!AP$4:AP$999408,Donnees!AJ$4:AJ$999408,"CPCH2A")</f>
        <v>0</v>
      </c>
      <c r="E26" s="78"/>
      <c r="F26" s="78"/>
      <c r="G26" s="4"/>
      <c r="H26" s="27"/>
    </row>
    <row r="27" spans="2:8" s="29" customFormat="1" ht="20.100000000000001" customHeight="1" thickTop="1" thickBot="1" x14ac:dyDescent="0.3">
      <c r="B27" s="40" t="s">
        <v>74</v>
      </c>
      <c r="C27" s="45">
        <f>SUM(C16,C25,C26)</f>
        <v>8321648.5</v>
      </c>
      <c r="D27" s="45">
        <f>SUM(D16,D25,D26)</f>
        <v>9311828.5499999989</v>
      </c>
      <c r="E27" s="70" t="s">
        <v>131</v>
      </c>
      <c r="F27" s="44">
        <f>SUM(F8:F12,F14:F18,F20:F22)</f>
        <v>9389724.6999999974</v>
      </c>
      <c r="G27" s="44">
        <f>SUM(G8:G12,G14:G18,G20:G22)</f>
        <v>10292822.98</v>
      </c>
    </row>
    <row r="28" spans="2:8" ht="20.100000000000001" customHeight="1" thickTop="1" x14ac:dyDescent="0.25">
      <c r="B28" s="40" t="s">
        <v>75</v>
      </c>
      <c r="C28" s="42"/>
      <c r="D28" s="43"/>
      <c r="E28" s="40" t="s">
        <v>1</v>
      </c>
      <c r="F28" s="42"/>
      <c r="G28" s="42"/>
    </row>
    <row r="29" spans="2:8" ht="20.100000000000001" customHeight="1" x14ac:dyDescent="0.25">
      <c r="B29" s="34" t="s">
        <v>76</v>
      </c>
      <c r="C29" s="18">
        <f>SUMIFS(Donnees!AM$4:AM$999408,Donnees!AJ$4:AJ$999408,"CPCH31")</f>
        <v>0</v>
      </c>
      <c r="D29" s="18">
        <f>SUMIFS(Donnees!AP$4:AP$999408,Donnees!AJ$4:AJ$999408,"CPCH31")</f>
        <v>0</v>
      </c>
      <c r="E29" s="34" t="s">
        <v>98</v>
      </c>
      <c r="F29" s="18">
        <f>SUMIFS(Donnees!AM$4:AM$999408,Donnees!AJ$4:AJ$999408,"CPPR21")</f>
        <v>0</v>
      </c>
      <c r="G29" s="18">
        <f>SUMIFS(Donnees!AP$4:AP$999408,Donnees!AJ$4:AJ$999408,"CPPR21")</f>
        <v>0</v>
      </c>
    </row>
    <row r="30" spans="2:8" ht="20.100000000000001" customHeight="1" x14ac:dyDescent="0.25">
      <c r="B30" s="33" t="s">
        <v>21</v>
      </c>
      <c r="C30" s="18">
        <f>SUMIFS(Donnees!AM$4:AM$999408,Donnees!AJ$4:AJ$999408,"CPCH32")</f>
        <v>0</v>
      </c>
      <c r="D30" s="18">
        <f>SUMIFS(Donnees!AP$4:AP$999408,Donnees!AJ$4:AJ$999408,"CPCH32")</f>
        <v>0</v>
      </c>
      <c r="E30" s="33" t="s">
        <v>99</v>
      </c>
      <c r="F30" s="18">
        <f>SUMIFS(Donnees!AM$4:AM$999408,Donnees!AJ$4:AJ$999408,"CPPR22")</f>
        <v>0</v>
      </c>
      <c r="G30" s="18">
        <f>SUMIFS(Donnees!AP$4:AP$999408,Donnees!AJ$4:AJ$999408,"CPPR22")</f>
        <v>0</v>
      </c>
    </row>
    <row r="31" spans="2:8" s="29" customFormat="1" ht="20.100000000000001" customHeight="1" x14ac:dyDescent="0.25">
      <c r="B31" s="33" t="s">
        <v>77</v>
      </c>
      <c r="C31" s="18">
        <f>SUMIFS(Donnees!AM$4:AM$999408,Donnees!AJ$4:AJ$999408,"CPCH33")</f>
        <v>1008.4</v>
      </c>
      <c r="D31" s="18">
        <f>SUMIFS(Donnees!AP$4:AP$999408,Donnees!AJ$4:AJ$999408,"CPCH33")</f>
        <v>3229.57</v>
      </c>
      <c r="E31" s="33" t="s">
        <v>100</v>
      </c>
      <c r="F31" s="18">
        <f>SUMIFS(Donnees!AM$4:AM$999408,Donnees!AJ$4:AJ$999408,"CPPR23")</f>
        <v>0</v>
      </c>
      <c r="G31" s="18">
        <f>SUMIFS(Donnees!AP$4:AP$999408,Donnees!AJ$4:AJ$999408,"CPPR23")</f>
        <v>950</v>
      </c>
    </row>
    <row r="32" spans="2:8" s="29" customFormat="1" ht="20.100000000000001" customHeight="1" x14ac:dyDescent="0.25">
      <c r="B32" s="33" t="s">
        <v>78</v>
      </c>
      <c r="C32" s="18">
        <f>SUMIFS(Donnees!AM$4:AM$999408,Donnees!AJ$4:AJ$999408,"CPCH34")</f>
        <v>0.13</v>
      </c>
      <c r="D32" s="18">
        <f>SUMIFS(Donnees!AP$4:AP$999408,Donnees!AJ$4:AJ$999408,"CPCH34")</f>
        <v>0</v>
      </c>
      <c r="E32" s="33" t="s">
        <v>101</v>
      </c>
      <c r="F32" s="18">
        <f>SUMIFS(Donnees!AM$4:AM$999408,Donnees!AJ$4:AJ$999408,"CPPR24")</f>
        <v>40710.699999999997</v>
      </c>
      <c r="G32" s="18">
        <f>SUMIFS(Donnees!AP$4:AP$999408,Donnees!AJ$4:AJ$999408,"CPPR24")</f>
        <v>27022.240000000002</v>
      </c>
    </row>
    <row r="33" spans="2:8" s="29" customFormat="1" ht="20.100000000000001" customHeight="1" x14ac:dyDescent="0.25">
      <c r="B33" s="33" t="s">
        <v>79</v>
      </c>
      <c r="C33" s="18">
        <f>SUMIFS(Donnees!AM$4:AM$999408,Donnees!AJ$4:AJ$999408,"CPCH35")</f>
        <v>0</v>
      </c>
      <c r="D33" s="18">
        <f>SUMIFS(Donnees!AP$4:AP$999408,Donnees!AJ$4:AJ$999408,"CPCH35")</f>
        <v>0</v>
      </c>
      <c r="E33" s="33" t="s">
        <v>186</v>
      </c>
      <c r="F33" s="18">
        <f>SUMIFS(Donnees!AM$4:AM$999408,Donnees!AJ$4:AJ$999408,"CPPR241")</f>
        <v>0</v>
      </c>
      <c r="G33" s="18">
        <f>SUMIFS(Donnees!AP$4:AP$999408,Donnees!AJ$4:AJ$999408,"CPPR241")</f>
        <v>0</v>
      </c>
    </row>
    <row r="34" spans="2:8" s="29" customFormat="1" ht="20.100000000000001" customHeight="1" x14ac:dyDescent="0.25">
      <c r="B34" s="91"/>
      <c r="C34" s="91"/>
      <c r="D34" s="77"/>
      <c r="E34" s="33" t="s">
        <v>102</v>
      </c>
      <c r="F34" s="18">
        <f>SUMIFS(Donnees!AM$4:AM$999408,Donnees!AJ$4:AJ$999408,"CPPR25")</f>
        <v>4329.75</v>
      </c>
      <c r="G34" s="18">
        <f>SUMIFS(Donnees!AP$4:AP$999408,Donnees!AJ$4:AJ$999408,"CPPR25")</f>
        <v>2480.04</v>
      </c>
    </row>
    <row r="35" spans="2:8" s="29" customFormat="1" ht="20.100000000000001" customHeight="1" x14ac:dyDescent="0.25">
      <c r="B35" s="52"/>
      <c r="C35" s="80"/>
      <c r="D35" s="90"/>
      <c r="E35" s="33" t="s">
        <v>103</v>
      </c>
      <c r="F35" s="18">
        <f>SUMIFS(Donnees!AM$4:AM$999408,Donnees!AJ$4:AJ$999408,"CPPR26")</f>
        <v>0.08</v>
      </c>
      <c r="G35" s="18">
        <f>SUMIFS(Donnees!AP$4:AP$999408,Donnees!AJ$4:AJ$999408,"CPPR26")</f>
        <v>0</v>
      </c>
    </row>
    <row r="36" spans="2:8" s="29" customFormat="1" ht="20.100000000000001" customHeight="1" x14ac:dyDescent="0.25">
      <c r="B36" s="52"/>
      <c r="D36" s="78"/>
      <c r="E36" s="71" t="s">
        <v>104</v>
      </c>
      <c r="F36" s="66">
        <f>SUMIFS(Donnees!AM$4:AM$999408,Donnees!AJ$4:AJ$999408,"CPPR27")</f>
        <v>468704.25</v>
      </c>
      <c r="G36" s="65">
        <f>SUMIFS(Donnees!AP$4:AP$999408,Donnees!AJ$4:AJ$999408,"CPPR27")</f>
        <v>531657.6</v>
      </c>
    </row>
    <row r="37" spans="2:8" s="29" customFormat="1" ht="20.100000000000001" customHeight="1" thickBot="1" x14ac:dyDescent="0.3">
      <c r="B37" s="46" t="s">
        <v>129</v>
      </c>
      <c r="C37" s="44">
        <f>SUM(C29:C33)</f>
        <v>1008.53</v>
      </c>
      <c r="D37" s="44">
        <f>SUM(D29:D33)</f>
        <v>3229.57</v>
      </c>
      <c r="E37" s="70" t="s">
        <v>130</v>
      </c>
      <c r="F37" s="44">
        <f>SUM(F29:F36)</f>
        <v>513744.78</v>
      </c>
      <c r="G37" s="44">
        <f>SUM(G29:G36)</f>
        <v>562109.88</v>
      </c>
    </row>
    <row r="38" spans="2:8" ht="20.100000000000001" customHeight="1" thickTop="1" thickBot="1" x14ac:dyDescent="0.3">
      <c r="B38" s="68" t="s">
        <v>80</v>
      </c>
      <c r="C38" s="66">
        <f>SUMIFS(Donnees!AM$4:AM$999408,Donnees!AJ$4:AJ$999408,"CPCH36")</f>
        <v>548556</v>
      </c>
      <c r="D38" s="66">
        <f>SUMIFS(Donnees!AP$4:AP$999408,Donnees!AJ$4:AJ$999408,"CPCH36")</f>
        <v>530069</v>
      </c>
      <c r="E38" s="79"/>
      <c r="H38" s="27"/>
    </row>
    <row r="39" spans="2:8" s="29" customFormat="1" ht="20.100000000000001" customHeight="1" thickTop="1" thickBot="1" x14ac:dyDescent="0.3">
      <c r="B39" s="81" t="s">
        <v>81</v>
      </c>
      <c r="C39" s="45">
        <f>IF(F45&gt;C45,F45-C45,0)</f>
        <v>1032256.4499999955</v>
      </c>
      <c r="D39" s="45">
        <f>IF(G45&gt;D45,G45-D45,0)</f>
        <v>1009805.7400000021</v>
      </c>
      <c r="E39" s="46" t="s">
        <v>105</v>
      </c>
      <c r="F39" s="45">
        <f>IF(C45&gt;F45,C45-F45,0)</f>
        <v>0</v>
      </c>
      <c r="G39" s="45">
        <f>IF(D45&gt;G45,D45-G45,0)</f>
        <v>0</v>
      </c>
    </row>
    <row r="40" spans="2:8" ht="20.100000000000001" customHeight="1" thickTop="1" thickBot="1" x14ac:dyDescent="0.3">
      <c r="B40" s="6" t="s">
        <v>82</v>
      </c>
      <c r="C40" s="7">
        <f>SUM(C27,C37,C38,C39)</f>
        <v>9903469.4799999967</v>
      </c>
      <c r="D40" s="7">
        <f>SUM(D27,D37,D38,D39)</f>
        <v>10854932.860000001</v>
      </c>
      <c r="E40" s="6" t="s">
        <v>106</v>
      </c>
      <c r="F40" s="7">
        <f>SUM(F27,F37,F39)</f>
        <v>9903469.4799999967</v>
      </c>
      <c r="G40" s="7">
        <f>SUM(G27,G37,G39)</f>
        <v>10854932.860000001</v>
      </c>
    </row>
    <row r="41" spans="2:8" ht="15.75" thickTop="1" x14ac:dyDescent="0.25"/>
    <row r="45" spans="2:8" hidden="1" x14ac:dyDescent="0.25">
      <c r="B45" s="29" t="str">
        <f>CONCATENATE("PDF_CR_",Donnees!BE4,REPT(" ",10-LEN(Donnees!BE4)),"_",Donnees!BG4)</f>
        <v>PDF_CR_1479999999_2015</v>
      </c>
      <c r="C45" s="95">
        <f>SUM(C27,C37,C38)</f>
        <v>8871213.0300000012</v>
      </c>
      <c r="D45" s="95">
        <f>SUM(D27,D37,D38)</f>
        <v>9845127.1199999992</v>
      </c>
      <c r="F45" s="95">
        <f>SUM(F27,F37)</f>
        <v>9903469.4799999967</v>
      </c>
      <c r="G45" s="95">
        <f>SUM(G27,G37)</f>
        <v>10854932.860000001</v>
      </c>
    </row>
  </sheetData>
  <mergeCells count="3">
    <mergeCell ref="F1:G1"/>
    <mergeCell ref="C2:D2"/>
    <mergeCell ref="B4:G4"/>
  </mergeCells>
  <printOptions horizontalCentered="1"/>
  <pageMargins left="0" right="0" top="0" bottom="0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8"/>
  <sheetViews>
    <sheetView workbookViewId="0">
      <selection activeCell="B2" sqref="B2"/>
    </sheetView>
  </sheetViews>
  <sheetFormatPr baseColWidth="10" defaultRowHeight="15" x14ac:dyDescent="0.25"/>
  <cols>
    <col min="1" max="1" width="13.140625" bestFit="1" customWidth="1"/>
    <col min="2" max="2" width="18" customWidth="1"/>
    <col min="3" max="3" width="16.7109375" customWidth="1"/>
    <col min="4" max="4" width="16.140625" bestFit="1" customWidth="1"/>
    <col min="5" max="5" width="40.7109375" bestFit="1" customWidth="1"/>
  </cols>
  <sheetData>
    <row r="1" spans="1:5" x14ac:dyDescent="0.25">
      <c r="A1" t="s">
        <v>191</v>
      </c>
      <c r="B1" t="str">
        <f>CONCATENATE("CR_",Donnees!BE4,REPT(" ",10-LEN(Donnees!BE4)),"_",Donnees!BF4,"_",Donnees!BK4,"_",Donnees!BG4,"_07",".txt")</f>
        <v>CR_1479999999_02_01_2015_07.txt</v>
      </c>
    </row>
    <row r="3" spans="1:5" x14ac:dyDescent="0.25">
      <c r="A3">
        <v>100001</v>
      </c>
      <c r="E3" s="2" t="str">
        <f>CONCATENATE(A3,Donnees!BE4,REPT(" ",10-LEN(Donnees!BE4)),Donnees!BF4,Donnees!BH4,Donnees!BK4,Donnees!BG4,"07",Donnees!BJ4,Donnees!BI4,Donnees!AW4)</f>
        <v>10000114799999990201012015073112201531639383412345678912345</v>
      </c>
    </row>
    <row r="4" spans="1:5" x14ac:dyDescent="0.25">
      <c r="A4">
        <v>200002</v>
      </c>
      <c r="B4" s="94" t="s">
        <v>197</v>
      </c>
      <c r="C4" s="1">
        <f>'Pdf2-RESULTAT'!C7</f>
        <v>40273.019999999997</v>
      </c>
      <c r="D4" t="str">
        <f>IF(C4&gt;=0,CONCATENATE("+",+TEXT(C4*100,"00000000000000")),CONCATENATE("",+TEXT(C4*100,"00000000000000")))</f>
        <v>+00000004027302</v>
      </c>
      <c r="E4" t="str">
        <f>+CONCATENATE(A4,B4,D4,REPT(" ",59-LEN(CONCATENATE(A4,B4,D4))))</f>
        <v xml:space="preserve">200002001+00000004027302                                   </v>
      </c>
    </row>
    <row r="5" spans="1:5" x14ac:dyDescent="0.25">
      <c r="A5" s="29">
        <v>200003</v>
      </c>
      <c r="B5" s="94" t="s">
        <v>198</v>
      </c>
      <c r="C5" s="1">
        <f>'Pdf2-RESULTAT'!D7</f>
        <v>28694.67</v>
      </c>
      <c r="D5" s="29" t="str">
        <f t="shared" ref="D5:D68" si="0">IF(C5&gt;=0,CONCATENATE("+",+TEXT(C5*100,"00000000000000")),CONCATENATE("",+TEXT(C5*100,"00000000000000")))</f>
        <v>+00000002869467</v>
      </c>
      <c r="E5" s="29" t="str">
        <f t="shared" ref="E5:E68" si="1">+CONCATENATE(A5,B5,D5,REPT(" ",59-LEN(CONCATENATE(A5,B5,D5))))</f>
        <v xml:space="preserve">200003002+00000002869467                                   </v>
      </c>
    </row>
    <row r="6" spans="1:5" x14ac:dyDescent="0.25">
      <c r="A6" s="29">
        <v>200004</v>
      </c>
      <c r="B6" s="94" t="s">
        <v>199</v>
      </c>
      <c r="C6" s="1">
        <f>'Pdf2-RESULTAT'!C8</f>
        <v>438349.41</v>
      </c>
      <c r="D6" s="29" t="str">
        <f t="shared" si="0"/>
        <v>+00000043834941</v>
      </c>
      <c r="E6" s="29" t="str">
        <f t="shared" si="1"/>
        <v xml:space="preserve">200004003+00000043834941                                   </v>
      </c>
    </row>
    <row r="7" spans="1:5" x14ac:dyDescent="0.25">
      <c r="A7" s="29">
        <v>200005</v>
      </c>
      <c r="B7" s="94" t="s">
        <v>200</v>
      </c>
      <c r="C7" s="1">
        <f>'Pdf2-RESULTAT'!D8</f>
        <v>664012.86999999988</v>
      </c>
      <c r="D7" s="29" t="str">
        <f t="shared" si="0"/>
        <v>+00000066401287</v>
      </c>
      <c r="E7" s="29" t="str">
        <f t="shared" si="1"/>
        <v xml:space="preserve">200005004+00000066401287                                   </v>
      </c>
    </row>
    <row r="8" spans="1:5" x14ac:dyDescent="0.25">
      <c r="A8" s="29">
        <v>200006</v>
      </c>
      <c r="B8" s="94" t="s">
        <v>201</v>
      </c>
      <c r="C8" s="1">
        <f>'Pdf2-RESULTAT'!C10</f>
        <v>3513936.77</v>
      </c>
      <c r="D8" s="29" t="str">
        <f t="shared" si="0"/>
        <v>+00000351393677</v>
      </c>
      <c r="E8" s="29" t="str">
        <f t="shared" si="1"/>
        <v xml:space="preserve">200006005+00000351393677                                   </v>
      </c>
    </row>
    <row r="9" spans="1:5" x14ac:dyDescent="0.25">
      <c r="A9" s="29">
        <v>200007</v>
      </c>
      <c r="B9" s="94" t="s">
        <v>202</v>
      </c>
      <c r="C9" s="1">
        <f>'Pdf2-RESULTAT'!D10</f>
        <v>3785996.8400000003</v>
      </c>
      <c r="D9" s="29" t="str">
        <f t="shared" si="0"/>
        <v>+00000378599684</v>
      </c>
      <c r="E9" s="29" t="str">
        <f t="shared" si="1"/>
        <v xml:space="preserve">200007006+00000378599684                                   </v>
      </c>
    </row>
    <row r="10" spans="1:5" x14ac:dyDescent="0.25">
      <c r="A10" s="29">
        <v>200008</v>
      </c>
      <c r="B10" s="94" t="s">
        <v>203</v>
      </c>
      <c r="C10" s="1">
        <f>'Pdf2-RESULTAT'!C11</f>
        <v>1573101.1300000001</v>
      </c>
      <c r="D10" s="29" t="str">
        <f t="shared" si="0"/>
        <v>+00000157310113</v>
      </c>
      <c r="E10" s="29" t="str">
        <f t="shared" si="1"/>
        <v xml:space="preserve">200008007+00000157310113                                   </v>
      </c>
    </row>
    <row r="11" spans="1:5" x14ac:dyDescent="0.25">
      <c r="A11" s="29">
        <v>200009</v>
      </c>
      <c r="B11" s="94" t="s">
        <v>204</v>
      </c>
      <c r="C11" s="1">
        <f>'Pdf2-RESULTAT'!D11</f>
        <v>1624503.84</v>
      </c>
      <c r="D11" s="29" t="str">
        <f t="shared" si="0"/>
        <v>+00000162450384</v>
      </c>
      <c r="E11" s="29" t="str">
        <f t="shared" si="1"/>
        <v xml:space="preserve">200009008+00000162450384                                   </v>
      </c>
    </row>
    <row r="12" spans="1:5" x14ac:dyDescent="0.25">
      <c r="A12" s="29">
        <v>200010</v>
      </c>
      <c r="B12" s="94" t="s">
        <v>205</v>
      </c>
      <c r="C12" s="1">
        <f>'Pdf2-RESULTAT'!C12</f>
        <v>240840</v>
      </c>
      <c r="D12" s="29" t="str">
        <f t="shared" si="0"/>
        <v>+00000024084000</v>
      </c>
      <c r="E12" s="29" t="str">
        <f t="shared" si="1"/>
        <v xml:space="preserve">200010009+00000024084000                                   </v>
      </c>
    </row>
    <row r="13" spans="1:5" x14ac:dyDescent="0.25">
      <c r="A13" s="29">
        <v>200011</v>
      </c>
      <c r="B13" s="94" t="s">
        <v>206</v>
      </c>
      <c r="C13" s="1">
        <f>'Pdf2-RESULTAT'!D12</f>
        <v>231859</v>
      </c>
      <c r="D13" s="29" t="str">
        <f t="shared" si="0"/>
        <v>+00000023185900</v>
      </c>
      <c r="E13" s="29" t="str">
        <f t="shared" si="1"/>
        <v xml:space="preserve">200011010+00000023185900                                   </v>
      </c>
    </row>
    <row r="14" spans="1:5" x14ac:dyDescent="0.25">
      <c r="A14" s="29">
        <v>200012</v>
      </c>
      <c r="B14" s="94" t="s">
        <v>207</v>
      </c>
      <c r="C14" s="1">
        <f>'Pdf2-RESULTAT'!C13</f>
        <v>0</v>
      </c>
      <c r="D14" s="29" t="str">
        <f t="shared" si="0"/>
        <v>+00000000000000</v>
      </c>
      <c r="E14" s="29" t="str">
        <f t="shared" si="1"/>
        <v xml:space="preserve">200012011+00000000000000                                   </v>
      </c>
    </row>
    <row r="15" spans="1:5" x14ac:dyDescent="0.25">
      <c r="A15" s="29">
        <v>200013</v>
      </c>
      <c r="B15" s="94" t="s">
        <v>208</v>
      </c>
      <c r="C15" s="1">
        <f>'Pdf2-RESULTAT'!D13</f>
        <v>0</v>
      </c>
      <c r="D15" s="29" t="str">
        <f t="shared" si="0"/>
        <v>+00000000000000</v>
      </c>
      <c r="E15" s="29" t="str">
        <f t="shared" si="1"/>
        <v xml:space="preserve">200013012+00000000000000                                   </v>
      </c>
    </row>
    <row r="16" spans="1:5" x14ac:dyDescent="0.25">
      <c r="A16" s="29">
        <v>200014</v>
      </c>
      <c r="B16" s="94" t="s">
        <v>209</v>
      </c>
      <c r="C16" s="1">
        <f>'Pdf2-RESULTAT'!C14</f>
        <v>2093184.9200000002</v>
      </c>
      <c r="D16" s="29" t="str">
        <f t="shared" si="0"/>
        <v>+00000209318492</v>
      </c>
      <c r="E16" s="29" t="str">
        <f t="shared" si="1"/>
        <v xml:space="preserve">200014013+00000209318492                                   </v>
      </c>
    </row>
    <row r="17" spans="1:5" x14ac:dyDescent="0.25">
      <c r="A17" s="29">
        <v>200015</v>
      </c>
      <c r="B17" s="94" t="s">
        <v>210</v>
      </c>
      <c r="C17" s="1">
        <f>'Pdf2-RESULTAT'!D14</f>
        <v>2495002.6300000004</v>
      </c>
      <c r="D17" s="29" t="str">
        <f t="shared" si="0"/>
        <v>+00000249500263</v>
      </c>
      <c r="E17" s="29" t="str">
        <f t="shared" si="1"/>
        <v xml:space="preserve">200015014+00000249500263                                   </v>
      </c>
    </row>
    <row r="18" spans="1:5" x14ac:dyDescent="0.25">
      <c r="A18" s="29">
        <v>200016</v>
      </c>
      <c r="B18" s="94" t="s">
        <v>211</v>
      </c>
      <c r="C18" s="1">
        <f>'Pdf2-RESULTAT'!C15</f>
        <v>421963.25</v>
      </c>
      <c r="D18" s="29" t="str">
        <f t="shared" si="0"/>
        <v>+00000042196325</v>
      </c>
      <c r="E18" s="29" t="str">
        <f t="shared" si="1"/>
        <v xml:space="preserve">200016015+00000042196325                                   </v>
      </c>
    </row>
    <row r="19" spans="1:5" x14ac:dyDescent="0.25">
      <c r="A19" s="29">
        <v>200017</v>
      </c>
      <c r="B19" s="94" t="s">
        <v>212</v>
      </c>
      <c r="C19" s="1">
        <f>'Pdf2-RESULTAT'!D15</f>
        <v>481758.7</v>
      </c>
      <c r="D19" s="29" t="str">
        <f t="shared" si="0"/>
        <v>+00000048175870</v>
      </c>
      <c r="E19" s="29" t="str">
        <f t="shared" si="1"/>
        <v xml:space="preserve">200017016+00000048175870                                   </v>
      </c>
    </row>
    <row r="20" spans="1:5" x14ac:dyDescent="0.25">
      <c r="A20" s="29">
        <v>200018</v>
      </c>
      <c r="B20" s="94" t="s">
        <v>213</v>
      </c>
      <c r="C20" s="1">
        <f>'Pdf2-RESULTAT'!C16</f>
        <v>8321648.5</v>
      </c>
      <c r="D20" s="29" t="str">
        <f t="shared" si="0"/>
        <v>+00000832164850</v>
      </c>
      <c r="E20" s="29" t="str">
        <f t="shared" si="1"/>
        <v xml:space="preserve">200018017+00000832164850                                   </v>
      </c>
    </row>
    <row r="21" spans="1:5" x14ac:dyDescent="0.25">
      <c r="A21" s="29">
        <v>200019</v>
      </c>
      <c r="B21" s="94" t="s">
        <v>214</v>
      </c>
      <c r="C21" s="1">
        <f>'Pdf2-RESULTAT'!D16</f>
        <v>9311828.5499999989</v>
      </c>
      <c r="D21" s="29" t="str">
        <f t="shared" si="0"/>
        <v>+00000931182855</v>
      </c>
      <c r="E21" s="29" t="str">
        <f t="shared" si="1"/>
        <v xml:space="preserve">200019018+00000931182855                                   </v>
      </c>
    </row>
    <row r="22" spans="1:5" x14ac:dyDescent="0.25">
      <c r="A22" s="29">
        <v>200020</v>
      </c>
      <c r="B22" s="94" t="s">
        <v>215</v>
      </c>
      <c r="C22" s="1">
        <f>'Pdf2-RESULTAT'!C19</f>
        <v>0</v>
      </c>
      <c r="D22" s="29" t="str">
        <f t="shared" si="0"/>
        <v>+00000000000000</v>
      </c>
      <c r="E22" s="29" t="str">
        <f t="shared" si="1"/>
        <v xml:space="preserve">200020019+00000000000000                                   </v>
      </c>
    </row>
    <row r="23" spans="1:5" x14ac:dyDescent="0.25">
      <c r="A23" s="29">
        <v>200021</v>
      </c>
      <c r="B23" s="94" t="s">
        <v>216</v>
      </c>
      <c r="C23" s="1">
        <f>'Pdf2-RESULTAT'!D19</f>
        <v>0</v>
      </c>
      <c r="D23" s="29" t="str">
        <f t="shared" si="0"/>
        <v>+00000000000000</v>
      </c>
      <c r="E23" s="29" t="str">
        <f t="shared" si="1"/>
        <v xml:space="preserve">200021020+00000000000000                                   </v>
      </c>
    </row>
    <row r="24" spans="1:5" x14ac:dyDescent="0.25">
      <c r="A24" s="29">
        <v>200022</v>
      </c>
      <c r="B24" s="94" t="s">
        <v>217</v>
      </c>
      <c r="C24" s="1">
        <f>'Pdf2-RESULTAT'!C20</f>
        <v>0</v>
      </c>
      <c r="D24" s="29" t="str">
        <f t="shared" si="0"/>
        <v>+00000000000000</v>
      </c>
      <c r="E24" s="29" t="str">
        <f t="shared" si="1"/>
        <v xml:space="preserve">200022021+00000000000000                                   </v>
      </c>
    </row>
    <row r="25" spans="1:5" x14ac:dyDescent="0.25">
      <c r="A25" s="29">
        <v>200023</v>
      </c>
      <c r="B25" s="94" t="s">
        <v>218</v>
      </c>
      <c r="C25" s="1">
        <f>'Pdf2-RESULTAT'!D20</f>
        <v>0</v>
      </c>
      <c r="D25" s="29" t="str">
        <f t="shared" si="0"/>
        <v>+00000000000000</v>
      </c>
      <c r="E25" s="29" t="str">
        <f t="shared" si="1"/>
        <v xml:space="preserve">200023022+00000000000000                                   </v>
      </c>
    </row>
    <row r="26" spans="1:5" x14ac:dyDescent="0.25">
      <c r="A26" s="29">
        <v>200024</v>
      </c>
      <c r="B26" s="94" t="s">
        <v>219</v>
      </c>
      <c r="C26" s="1">
        <f>'Pdf2-RESULTAT'!C21</f>
        <v>0</v>
      </c>
      <c r="D26" s="29" t="str">
        <f t="shared" si="0"/>
        <v>+00000000000000</v>
      </c>
      <c r="E26" s="29" t="str">
        <f t="shared" si="1"/>
        <v xml:space="preserve">200024023+00000000000000                                   </v>
      </c>
    </row>
    <row r="27" spans="1:5" x14ac:dyDescent="0.25">
      <c r="A27" s="29">
        <v>200025</v>
      </c>
      <c r="B27" s="94" t="s">
        <v>220</v>
      </c>
      <c r="C27" s="1">
        <f>'Pdf2-RESULTAT'!D21</f>
        <v>0</v>
      </c>
      <c r="D27" s="29" t="str">
        <f t="shared" si="0"/>
        <v>+00000000000000</v>
      </c>
      <c r="E27" s="29" t="str">
        <f t="shared" si="1"/>
        <v xml:space="preserve">200025024+00000000000000                                   </v>
      </c>
    </row>
    <row r="28" spans="1:5" x14ac:dyDescent="0.25">
      <c r="A28" s="29">
        <v>200026</v>
      </c>
      <c r="B28" s="94" t="s">
        <v>221</v>
      </c>
      <c r="C28" s="1">
        <f>'Pdf2-RESULTAT'!C22</f>
        <v>0</v>
      </c>
      <c r="D28" s="29" t="str">
        <f t="shared" si="0"/>
        <v>+00000000000000</v>
      </c>
      <c r="E28" s="29" t="str">
        <f t="shared" si="1"/>
        <v xml:space="preserve">200026025+00000000000000                                   </v>
      </c>
    </row>
    <row r="29" spans="1:5" x14ac:dyDescent="0.25">
      <c r="A29" s="29">
        <v>200027</v>
      </c>
      <c r="B29" s="94" t="s">
        <v>222</v>
      </c>
      <c r="C29" s="1">
        <f>'Pdf2-RESULTAT'!D22</f>
        <v>0</v>
      </c>
      <c r="D29" s="29" t="str">
        <f t="shared" si="0"/>
        <v>+00000000000000</v>
      </c>
      <c r="E29" s="29" t="str">
        <f t="shared" si="1"/>
        <v xml:space="preserve">200027026+00000000000000                                   </v>
      </c>
    </row>
    <row r="30" spans="1:5" x14ac:dyDescent="0.25">
      <c r="A30" s="29">
        <v>200028</v>
      </c>
      <c r="B30" s="94" t="s">
        <v>223</v>
      </c>
      <c r="C30" s="1">
        <f>'Pdf2-RESULTAT'!C23</f>
        <v>0</v>
      </c>
      <c r="D30" s="29" t="str">
        <f t="shared" si="0"/>
        <v>+00000000000000</v>
      </c>
      <c r="E30" s="29" t="str">
        <f t="shared" si="1"/>
        <v xml:space="preserve">200028027+00000000000000                                   </v>
      </c>
    </row>
    <row r="31" spans="1:5" x14ac:dyDescent="0.25">
      <c r="A31" s="29">
        <v>200029</v>
      </c>
      <c r="B31" s="94" t="s">
        <v>224</v>
      </c>
      <c r="C31" s="1">
        <f>'Pdf2-RESULTAT'!D23</f>
        <v>0</v>
      </c>
      <c r="D31" s="29" t="str">
        <f t="shared" si="0"/>
        <v>+00000000000000</v>
      </c>
      <c r="E31" s="29" t="str">
        <f t="shared" si="1"/>
        <v xml:space="preserve">200029028+00000000000000                                   </v>
      </c>
    </row>
    <row r="32" spans="1:5" x14ac:dyDescent="0.25">
      <c r="A32" s="29">
        <v>200030</v>
      </c>
      <c r="B32" s="94" t="s">
        <v>225</v>
      </c>
      <c r="C32" s="1">
        <f>'Pdf2-RESULTAT'!C24</f>
        <v>0</v>
      </c>
      <c r="D32" s="29" t="str">
        <f t="shared" si="0"/>
        <v>+00000000000000</v>
      </c>
      <c r="E32" s="29" t="str">
        <f t="shared" si="1"/>
        <v xml:space="preserve">200030029+00000000000000                                   </v>
      </c>
    </row>
    <row r="33" spans="1:5" x14ac:dyDescent="0.25">
      <c r="A33" s="29">
        <v>200031</v>
      </c>
      <c r="B33" s="94" t="s">
        <v>226</v>
      </c>
      <c r="C33" s="1">
        <f>'Pdf2-RESULTAT'!D24</f>
        <v>0</v>
      </c>
      <c r="D33" s="29" t="str">
        <f t="shared" si="0"/>
        <v>+00000000000000</v>
      </c>
      <c r="E33" s="29" t="str">
        <f t="shared" si="1"/>
        <v xml:space="preserve">200031030+00000000000000                                   </v>
      </c>
    </row>
    <row r="34" spans="1:5" x14ac:dyDescent="0.25">
      <c r="A34" s="29">
        <v>200032</v>
      </c>
      <c r="B34" s="94" t="s">
        <v>227</v>
      </c>
      <c r="C34" s="1">
        <f>'Pdf2-RESULTAT'!C25</f>
        <v>0</v>
      </c>
      <c r="D34" s="29" t="str">
        <f t="shared" si="0"/>
        <v>+00000000000000</v>
      </c>
      <c r="E34" s="29" t="str">
        <f t="shared" si="1"/>
        <v xml:space="preserve">200032031+00000000000000                                   </v>
      </c>
    </row>
    <row r="35" spans="1:5" x14ac:dyDescent="0.25">
      <c r="A35" s="29">
        <v>200033</v>
      </c>
      <c r="B35" s="94" t="s">
        <v>228</v>
      </c>
      <c r="C35" s="1">
        <f>'Pdf2-RESULTAT'!D25</f>
        <v>0</v>
      </c>
      <c r="D35" s="29" t="str">
        <f t="shared" si="0"/>
        <v>+00000000000000</v>
      </c>
      <c r="E35" s="29" t="str">
        <f t="shared" si="1"/>
        <v xml:space="preserve">200033032+00000000000000                                   </v>
      </c>
    </row>
    <row r="36" spans="1:5" x14ac:dyDescent="0.25">
      <c r="A36" s="29">
        <v>200034</v>
      </c>
      <c r="B36" s="94" t="s">
        <v>229</v>
      </c>
      <c r="C36" s="1">
        <f>'Pdf2-RESULTAT'!C26</f>
        <v>0</v>
      </c>
      <c r="D36" s="29" t="str">
        <f t="shared" si="0"/>
        <v>+00000000000000</v>
      </c>
      <c r="E36" s="29" t="str">
        <f t="shared" si="1"/>
        <v xml:space="preserve">200034033+00000000000000                                   </v>
      </c>
    </row>
    <row r="37" spans="1:5" x14ac:dyDescent="0.25">
      <c r="A37" s="29">
        <v>200035</v>
      </c>
      <c r="B37" s="94" t="s">
        <v>230</v>
      </c>
      <c r="C37" s="1">
        <f>'Pdf2-RESULTAT'!D26</f>
        <v>0</v>
      </c>
      <c r="D37" s="29" t="str">
        <f t="shared" si="0"/>
        <v>+00000000000000</v>
      </c>
      <c r="E37" s="29" t="str">
        <f t="shared" si="1"/>
        <v xml:space="preserve">200035034+00000000000000                                   </v>
      </c>
    </row>
    <row r="38" spans="1:5" x14ac:dyDescent="0.25">
      <c r="A38" s="29">
        <v>200036</v>
      </c>
      <c r="B38" s="94" t="s">
        <v>231</v>
      </c>
      <c r="C38" s="1">
        <f>'Pdf2-RESULTAT'!C27</f>
        <v>8321648.5</v>
      </c>
      <c r="D38" s="29" t="str">
        <f t="shared" si="0"/>
        <v>+00000832164850</v>
      </c>
      <c r="E38" s="29" t="str">
        <f t="shared" si="1"/>
        <v xml:space="preserve">200036035+00000832164850                                   </v>
      </c>
    </row>
    <row r="39" spans="1:5" x14ac:dyDescent="0.25">
      <c r="A39" s="29">
        <v>200037</v>
      </c>
      <c r="B39" s="94" t="s">
        <v>232</v>
      </c>
      <c r="C39" s="1">
        <f>'Pdf2-RESULTAT'!D27</f>
        <v>9311828.5499999989</v>
      </c>
      <c r="D39" s="29" t="str">
        <f t="shared" si="0"/>
        <v>+00000931182855</v>
      </c>
      <c r="E39" s="29" t="str">
        <f t="shared" si="1"/>
        <v xml:space="preserve">200037036+00000931182855                                   </v>
      </c>
    </row>
    <row r="40" spans="1:5" x14ac:dyDescent="0.25">
      <c r="A40" s="29">
        <v>200038</v>
      </c>
      <c r="B40" s="94" t="s">
        <v>233</v>
      </c>
      <c r="C40" s="1">
        <f>'Pdf2-RESULTAT'!C29</f>
        <v>0</v>
      </c>
      <c r="D40" s="29" t="str">
        <f t="shared" si="0"/>
        <v>+00000000000000</v>
      </c>
      <c r="E40" s="29" t="str">
        <f t="shared" si="1"/>
        <v xml:space="preserve">200038037+00000000000000                                   </v>
      </c>
    </row>
    <row r="41" spans="1:5" x14ac:dyDescent="0.25">
      <c r="A41" s="29">
        <v>200039</v>
      </c>
      <c r="B41" s="94" t="s">
        <v>234</v>
      </c>
      <c r="C41" s="1">
        <f>'Pdf2-RESULTAT'!D29</f>
        <v>0</v>
      </c>
      <c r="D41" s="29" t="str">
        <f t="shared" si="0"/>
        <v>+00000000000000</v>
      </c>
      <c r="E41" s="29" t="str">
        <f t="shared" si="1"/>
        <v xml:space="preserve">200039038+00000000000000                                   </v>
      </c>
    </row>
    <row r="42" spans="1:5" x14ac:dyDescent="0.25">
      <c r="A42" s="29">
        <v>200040</v>
      </c>
      <c r="B42" s="94" t="s">
        <v>235</v>
      </c>
      <c r="C42" s="1">
        <f>'Pdf2-RESULTAT'!C30</f>
        <v>0</v>
      </c>
      <c r="D42" s="29" t="str">
        <f t="shared" si="0"/>
        <v>+00000000000000</v>
      </c>
      <c r="E42" s="29" t="str">
        <f t="shared" si="1"/>
        <v xml:space="preserve">200040039+00000000000000                                   </v>
      </c>
    </row>
    <row r="43" spans="1:5" x14ac:dyDescent="0.25">
      <c r="A43" s="29">
        <v>200041</v>
      </c>
      <c r="B43" s="94" t="s">
        <v>236</v>
      </c>
      <c r="C43" s="1">
        <f>'Pdf2-RESULTAT'!D30</f>
        <v>0</v>
      </c>
      <c r="D43" s="29" t="str">
        <f t="shared" si="0"/>
        <v>+00000000000000</v>
      </c>
      <c r="E43" s="29" t="str">
        <f t="shared" si="1"/>
        <v xml:space="preserve">200041040+00000000000000                                   </v>
      </c>
    </row>
    <row r="44" spans="1:5" x14ac:dyDescent="0.25">
      <c r="A44" s="29">
        <v>200042</v>
      </c>
      <c r="B44" s="94" t="s">
        <v>237</v>
      </c>
      <c r="C44" s="1">
        <f>'Pdf2-RESULTAT'!C31</f>
        <v>1008.4</v>
      </c>
      <c r="D44" s="29" t="str">
        <f t="shared" si="0"/>
        <v>+00000000100840</v>
      </c>
      <c r="E44" s="29" t="str">
        <f t="shared" si="1"/>
        <v xml:space="preserve">200042041+00000000100840                                   </v>
      </c>
    </row>
    <row r="45" spans="1:5" x14ac:dyDescent="0.25">
      <c r="A45" s="29">
        <v>200043</v>
      </c>
      <c r="B45" s="94" t="s">
        <v>238</v>
      </c>
      <c r="C45" s="1">
        <f>'Pdf2-RESULTAT'!D31</f>
        <v>3229.57</v>
      </c>
      <c r="D45" s="29" t="str">
        <f t="shared" si="0"/>
        <v>+00000000322957</v>
      </c>
      <c r="E45" s="29" t="str">
        <f t="shared" si="1"/>
        <v xml:space="preserve">200043042+00000000322957                                   </v>
      </c>
    </row>
    <row r="46" spans="1:5" x14ac:dyDescent="0.25">
      <c r="A46" s="29">
        <v>200044</v>
      </c>
      <c r="B46" s="94" t="s">
        <v>239</v>
      </c>
      <c r="C46" s="1">
        <f>'Pdf2-RESULTAT'!C32</f>
        <v>0.13</v>
      </c>
      <c r="D46" s="29" t="str">
        <f t="shared" si="0"/>
        <v>+00000000000013</v>
      </c>
      <c r="E46" s="29" t="str">
        <f t="shared" si="1"/>
        <v xml:space="preserve">200044043+00000000000013                                   </v>
      </c>
    </row>
    <row r="47" spans="1:5" x14ac:dyDescent="0.25">
      <c r="A47" s="29">
        <v>200045</v>
      </c>
      <c r="B47" s="94" t="s">
        <v>240</v>
      </c>
      <c r="C47" s="1">
        <f>'Pdf2-RESULTAT'!D32</f>
        <v>0</v>
      </c>
      <c r="D47" s="29" t="str">
        <f t="shared" si="0"/>
        <v>+00000000000000</v>
      </c>
      <c r="E47" s="29" t="str">
        <f t="shared" si="1"/>
        <v xml:space="preserve">200045044+00000000000000                                   </v>
      </c>
    </row>
    <row r="48" spans="1:5" x14ac:dyDescent="0.25">
      <c r="A48" s="29">
        <v>200046</v>
      </c>
      <c r="B48" s="94" t="s">
        <v>241</v>
      </c>
      <c r="C48" s="1">
        <f>'Pdf2-RESULTAT'!C33</f>
        <v>0</v>
      </c>
      <c r="D48" s="29" t="str">
        <f t="shared" si="0"/>
        <v>+00000000000000</v>
      </c>
      <c r="E48" s="29" t="str">
        <f t="shared" si="1"/>
        <v xml:space="preserve">200046045+00000000000000                                   </v>
      </c>
    </row>
    <row r="49" spans="1:5" x14ac:dyDescent="0.25">
      <c r="A49" s="29">
        <v>200047</v>
      </c>
      <c r="B49" s="94" t="s">
        <v>242</v>
      </c>
      <c r="C49" s="1">
        <f>'Pdf2-RESULTAT'!D33</f>
        <v>0</v>
      </c>
      <c r="D49" s="29" t="str">
        <f t="shared" si="0"/>
        <v>+00000000000000</v>
      </c>
      <c r="E49" s="29" t="str">
        <f t="shared" si="1"/>
        <v xml:space="preserve">200047046+00000000000000                                   </v>
      </c>
    </row>
    <row r="50" spans="1:5" x14ac:dyDescent="0.25">
      <c r="A50" s="29">
        <v>200048</v>
      </c>
      <c r="B50" s="94" t="s">
        <v>243</v>
      </c>
      <c r="C50" s="1">
        <f>'Pdf2-RESULTAT'!C37</f>
        <v>1008.53</v>
      </c>
      <c r="D50" s="29" t="str">
        <f t="shared" si="0"/>
        <v>+00000000100853</v>
      </c>
      <c r="E50" s="29" t="str">
        <f t="shared" si="1"/>
        <v xml:space="preserve">200048047+00000000100853                                   </v>
      </c>
    </row>
    <row r="51" spans="1:5" x14ac:dyDescent="0.25">
      <c r="A51" s="29">
        <v>200049</v>
      </c>
      <c r="B51" s="94" t="s">
        <v>244</v>
      </c>
      <c r="C51" s="1">
        <f>'Pdf2-RESULTAT'!D37</f>
        <v>3229.57</v>
      </c>
      <c r="D51" s="29" t="str">
        <f t="shared" si="0"/>
        <v>+00000000322957</v>
      </c>
      <c r="E51" s="29" t="str">
        <f t="shared" si="1"/>
        <v xml:space="preserve">200049048+00000000322957                                   </v>
      </c>
    </row>
    <row r="52" spans="1:5" x14ac:dyDescent="0.25">
      <c r="A52" s="29">
        <v>200050</v>
      </c>
      <c r="B52" s="94" t="s">
        <v>245</v>
      </c>
      <c r="C52" s="1">
        <f>'Pdf2-RESULTAT'!C38</f>
        <v>548556</v>
      </c>
      <c r="D52" s="29" t="str">
        <f t="shared" si="0"/>
        <v>+00000054855600</v>
      </c>
      <c r="E52" s="29" t="str">
        <f t="shared" si="1"/>
        <v xml:space="preserve">200050049+00000054855600                                   </v>
      </c>
    </row>
    <row r="53" spans="1:5" x14ac:dyDescent="0.25">
      <c r="A53" s="29">
        <v>200051</v>
      </c>
      <c r="B53" s="94" t="s">
        <v>246</v>
      </c>
      <c r="C53" s="1">
        <f>'Pdf2-RESULTAT'!D38</f>
        <v>530069</v>
      </c>
      <c r="D53" s="29" t="str">
        <f t="shared" si="0"/>
        <v>+00000053006900</v>
      </c>
      <c r="E53" s="29" t="str">
        <f t="shared" si="1"/>
        <v xml:space="preserve">200051050+00000053006900                                   </v>
      </c>
    </row>
    <row r="54" spans="1:5" x14ac:dyDescent="0.25">
      <c r="A54" s="29">
        <v>200052</v>
      </c>
      <c r="B54" s="94" t="s">
        <v>247</v>
      </c>
      <c r="C54" s="1">
        <f>'Pdf2-RESULTAT'!C39</f>
        <v>1032256.4499999955</v>
      </c>
      <c r="D54" s="29" t="str">
        <f t="shared" si="0"/>
        <v>+00000103225645</v>
      </c>
      <c r="E54" s="29" t="str">
        <f t="shared" si="1"/>
        <v xml:space="preserve">200052051+00000103225645                                   </v>
      </c>
    </row>
    <row r="55" spans="1:5" x14ac:dyDescent="0.25">
      <c r="A55" s="29">
        <v>200053</v>
      </c>
      <c r="B55" s="94" t="s">
        <v>248</v>
      </c>
      <c r="C55" s="1">
        <f>'Pdf2-RESULTAT'!D39</f>
        <v>1009805.7400000021</v>
      </c>
      <c r="D55" s="29" t="str">
        <f t="shared" si="0"/>
        <v>+00000100980574</v>
      </c>
      <c r="E55" s="29" t="str">
        <f t="shared" si="1"/>
        <v xml:space="preserve">200053052+00000100980574                                   </v>
      </c>
    </row>
    <row r="56" spans="1:5" x14ac:dyDescent="0.25">
      <c r="A56" s="29">
        <v>200054</v>
      </c>
      <c r="B56" s="94" t="s">
        <v>249</v>
      </c>
      <c r="C56" s="1">
        <f>'Pdf2-RESULTAT'!C40</f>
        <v>9903469.4799999967</v>
      </c>
      <c r="D56" s="29" t="str">
        <f t="shared" si="0"/>
        <v>+00000990346948</v>
      </c>
      <c r="E56" s="29" t="str">
        <f t="shared" si="1"/>
        <v xml:space="preserve">200054053+00000990346948                                   </v>
      </c>
    </row>
    <row r="57" spans="1:5" x14ac:dyDescent="0.25">
      <c r="A57" s="29">
        <v>200055</v>
      </c>
      <c r="B57" s="94" t="s">
        <v>250</v>
      </c>
      <c r="C57" s="1">
        <f>'Pdf2-RESULTAT'!D40</f>
        <v>10854932.860000001</v>
      </c>
      <c r="D57" s="29" t="str">
        <f t="shared" si="0"/>
        <v>+00001085493286</v>
      </c>
      <c r="E57" s="29" t="str">
        <f t="shared" si="1"/>
        <v xml:space="preserve">200055054+00001085493286                                   </v>
      </c>
    </row>
    <row r="58" spans="1:5" x14ac:dyDescent="0.25">
      <c r="A58" s="29">
        <v>200056</v>
      </c>
      <c r="B58" s="94" t="s">
        <v>251</v>
      </c>
      <c r="C58" s="1">
        <f>'Pdf2-RESULTAT'!F8</f>
        <v>0</v>
      </c>
      <c r="D58" s="29" t="str">
        <f t="shared" si="0"/>
        <v>+00000000000000</v>
      </c>
      <c r="E58" s="29" t="str">
        <f t="shared" si="1"/>
        <v xml:space="preserve">200056055+00000000000000                                   </v>
      </c>
    </row>
    <row r="59" spans="1:5" x14ac:dyDescent="0.25">
      <c r="A59" s="29">
        <v>200057</v>
      </c>
      <c r="B59" s="94" t="s">
        <v>252</v>
      </c>
      <c r="C59" s="1">
        <f>'Pdf2-RESULTAT'!G8</f>
        <v>0</v>
      </c>
      <c r="D59" s="29" t="str">
        <f t="shared" si="0"/>
        <v>+00000000000000</v>
      </c>
      <c r="E59" s="29" t="str">
        <f t="shared" si="1"/>
        <v xml:space="preserve">200057056+00000000000000                                   </v>
      </c>
    </row>
    <row r="60" spans="1:5" x14ac:dyDescent="0.25">
      <c r="A60" s="29">
        <v>200058</v>
      </c>
      <c r="B60" s="94" t="s">
        <v>253</v>
      </c>
      <c r="C60" s="1">
        <f>'Pdf2-RESULTAT'!F9</f>
        <v>0</v>
      </c>
      <c r="D60" s="29" t="str">
        <f t="shared" si="0"/>
        <v>+00000000000000</v>
      </c>
      <c r="E60" s="29" t="str">
        <f t="shared" si="1"/>
        <v xml:space="preserve">200058057+00000000000000                                   </v>
      </c>
    </row>
    <row r="61" spans="1:5" x14ac:dyDescent="0.25">
      <c r="A61" s="29">
        <v>200059</v>
      </c>
      <c r="B61" s="94" t="s">
        <v>254</v>
      </c>
      <c r="C61" s="1">
        <f>'Pdf2-RESULTAT'!G9</f>
        <v>0</v>
      </c>
      <c r="D61" s="29" t="str">
        <f t="shared" si="0"/>
        <v>+00000000000000</v>
      </c>
      <c r="E61" s="29" t="str">
        <f t="shared" si="1"/>
        <v xml:space="preserve">200059058+00000000000000                                   </v>
      </c>
    </row>
    <row r="62" spans="1:5" x14ac:dyDescent="0.25">
      <c r="A62" s="29">
        <v>200060</v>
      </c>
      <c r="B62" s="94" t="s">
        <v>255</v>
      </c>
      <c r="C62" s="1">
        <f>'Pdf2-RESULTAT'!F10</f>
        <v>0</v>
      </c>
      <c r="D62" s="29" t="str">
        <f t="shared" si="0"/>
        <v>+00000000000000</v>
      </c>
      <c r="E62" s="29" t="str">
        <f t="shared" si="1"/>
        <v xml:space="preserve">200060059+00000000000000                                   </v>
      </c>
    </row>
    <row r="63" spans="1:5" x14ac:dyDescent="0.25">
      <c r="A63" s="29">
        <v>200061</v>
      </c>
      <c r="B63" s="94" t="s">
        <v>256</v>
      </c>
      <c r="C63" s="1">
        <f>'Pdf2-RESULTAT'!G10</f>
        <v>0</v>
      </c>
      <c r="D63" s="29" t="str">
        <f t="shared" si="0"/>
        <v>+00000000000000</v>
      </c>
      <c r="E63" s="29" t="str">
        <f t="shared" si="1"/>
        <v xml:space="preserve">200061060+00000000000000                                   </v>
      </c>
    </row>
    <row r="64" spans="1:5" x14ac:dyDescent="0.25">
      <c r="A64" s="29">
        <v>200062</v>
      </c>
      <c r="B64" s="94" t="s">
        <v>257</v>
      </c>
      <c r="C64" s="1">
        <f>'Pdf2-RESULTAT'!F11</f>
        <v>0</v>
      </c>
      <c r="D64" s="29" t="str">
        <f t="shared" si="0"/>
        <v>+00000000000000</v>
      </c>
      <c r="E64" s="29" t="str">
        <f t="shared" si="1"/>
        <v xml:space="preserve">200062061+00000000000000                                   </v>
      </c>
    </row>
    <row r="65" spans="1:5" x14ac:dyDescent="0.25">
      <c r="A65" s="29">
        <v>200063</v>
      </c>
      <c r="B65" s="94" t="s">
        <v>258</v>
      </c>
      <c r="C65" s="1">
        <f>'Pdf2-RESULTAT'!G11</f>
        <v>0</v>
      </c>
      <c r="D65" s="29" t="str">
        <f t="shared" si="0"/>
        <v>+00000000000000</v>
      </c>
      <c r="E65" s="29" t="str">
        <f t="shared" si="1"/>
        <v xml:space="preserve">200063062+00000000000000                                   </v>
      </c>
    </row>
    <row r="66" spans="1:5" x14ac:dyDescent="0.25">
      <c r="A66" s="29">
        <v>200064</v>
      </c>
      <c r="B66" s="94" t="s">
        <v>259</v>
      </c>
      <c r="C66" s="1">
        <f>'Pdf2-RESULTAT'!F12</f>
        <v>0</v>
      </c>
      <c r="D66" s="29" t="str">
        <f t="shared" si="0"/>
        <v>+00000000000000</v>
      </c>
      <c r="E66" s="29" t="str">
        <f t="shared" si="1"/>
        <v xml:space="preserve">200064063+00000000000000                                   </v>
      </c>
    </row>
    <row r="67" spans="1:5" x14ac:dyDescent="0.25">
      <c r="A67" s="29">
        <v>200065</v>
      </c>
      <c r="B67" s="94" t="s">
        <v>260</v>
      </c>
      <c r="C67" s="1">
        <f>'Pdf2-RESULTAT'!G12</f>
        <v>0</v>
      </c>
      <c r="D67" s="29" t="str">
        <f t="shared" si="0"/>
        <v>+00000000000000</v>
      </c>
      <c r="E67" s="29" t="str">
        <f t="shared" si="1"/>
        <v xml:space="preserve">200065064+00000000000000                                   </v>
      </c>
    </row>
    <row r="68" spans="1:5" x14ac:dyDescent="0.25">
      <c r="A68" s="29">
        <v>200066</v>
      </c>
      <c r="B68" s="94" t="s">
        <v>261</v>
      </c>
      <c r="C68" s="1">
        <f>'Pdf2-RESULTAT'!F14</f>
        <v>9363256.6399999969</v>
      </c>
      <c r="D68" s="29" t="str">
        <f t="shared" si="0"/>
        <v>+00000936325664</v>
      </c>
      <c r="E68" s="29" t="str">
        <f t="shared" si="1"/>
        <v xml:space="preserve">200066065+00000936325664                                   </v>
      </c>
    </row>
    <row r="69" spans="1:5" x14ac:dyDescent="0.25">
      <c r="A69" s="29">
        <v>200067</v>
      </c>
      <c r="B69" s="94" t="s">
        <v>262</v>
      </c>
      <c r="C69" s="1">
        <f>'Pdf2-RESULTAT'!G14</f>
        <v>10238085.32</v>
      </c>
      <c r="D69" s="29" t="str">
        <f t="shared" ref="D69:D107" si="2">IF(C69&gt;=0,CONCATENATE("+",+TEXT(C69*100,"00000000000000")),CONCATENATE("",+TEXT(C69*100,"00000000000000")))</f>
        <v>+00001023808532</v>
      </c>
      <c r="E69" s="29" t="str">
        <f t="shared" ref="E69:E107" si="3">+CONCATENATE(A69,B69,D69,REPT(" ",59-LEN(CONCATENATE(A69,B69,D69))))</f>
        <v xml:space="preserve">200067066+00001023808532                                   </v>
      </c>
    </row>
    <row r="70" spans="1:5" x14ac:dyDescent="0.25">
      <c r="A70" s="29">
        <v>200068</v>
      </c>
      <c r="B70" s="94" t="s">
        <v>263</v>
      </c>
      <c r="C70" s="1">
        <f>'Pdf2-RESULTAT'!F15</f>
        <v>0</v>
      </c>
      <c r="D70" s="29" t="str">
        <f t="shared" si="2"/>
        <v>+00000000000000</v>
      </c>
      <c r="E70" s="29" t="str">
        <f t="shared" si="3"/>
        <v xml:space="preserve">200068067+00000000000000                                   </v>
      </c>
    </row>
    <row r="71" spans="1:5" x14ac:dyDescent="0.25">
      <c r="A71" s="29">
        <v>200069</v>
      </c>
      <c r="B71" s="94" t="s">
        <v>264</v>
      </c>
      <c r="C71" s="1">
        <f>'Pdf2-RESULTAT'!G15</f>
        <v>0</v>
      </c>
      <c r="D71" s="29" t="str">
        <f t="shared" si="2"/>
        <v>+00000000000000</v>
      </c>
      <c r="E71" s="29" t="str">
        <f t="shared" si="3"/>
        <v xml:space="preserve">200069068+00000000000000                                   </v>
      </c>
    </row>
    <row r="72" spans="1:5" x14ac:dyDescent="0.25">
      <c r="A72" s="29">
        <v>200070</v>
      </c>
      <c r="B72" s="94" t="s">
        <v>265</v>
      </c>
      <c r="C72" s="1">
        <f>'Pdf2-RESULTAT'!F16</f>
        <v>16744.059999999998</v>
      </c>
      <c r="D72" s="29" t="str">
        <f t="shared" si="2"/>
        <v>+00000001674406</v>
      </c>
      <c r="E72" s="29" t="str">
        <f t="shared" si="3"/>
        <v xml:space="preserve">200070069+00000001674406                                   </v>
      </c>
    </row>
    <row r="73" spans="1:5" x14ac:dyDescent="0.25">
      <c r="A73" s="29">
        <v>200071</v>
      </c>
      <c r="B73" s="94" t="s">
        <v>266</v>
      </c>
      <c r="C73" s="1">
        <f>'Pdf2-RESULTAT'!G16</f>
        <v>55020.659999999996</v>
      </c>
      <c r="D73" s="29" t="str">
        <f t="shared" si="2"/>
        <v>+00000005502066</v>
      </c>
      <c r="E73" s="29" t="str">
        <f t="shared" si="3"/>
        <v xml:space="preserve">200071070+00000005502066                                   </v>
      </c>
    </row>
    <row r="74" spans="1:5" x14ac:dyDescent="0.25">
      <c r="A74" s="29">
        <v>200072</v>
      </c>
      <c r="B74" s="94" t="s">
        <v>267</v>
      </c>
      <c r="C74" s="1">
        <f>'Pdf2-RESULTAT'!F17</f>
        <v>9724</v>
      </c>
      <c r="D74" s="29" t="str">
        <f t="shared" si="2"/>
        <v>+00000000972400</v>
      </c>
      <c r="E74" s="29" t="str">
        <f t="shared" si="3"/>
        <v xml:space="preserve">200072071+00000000972400                                   </v>
      </c>
    </row>
    <row r="75" spans="1:5" x14ac:dyDescent="0.25">
      <c r="A75" s="29">
        <v>200073</v>
      </c>
      <c r="B75" s="94" t="s">
        <v>268</v>
      </c>
      <c r="C75" s="1">
        <f>'Pdf2-RESULTAT'!G17</f>
        <v>-283</v>
      </c>
      <c r="D75" s="29" t="str">
        <f t="shared" si="2"/>
        <v>-00000000028300</v>
      </c>
      <c r="E75" s="29" t="str">
        <f t="shared" si="3"/>
        <v xml:space="preserve">200073072-00000000028300                                   </v>
      </c>
    </row>
    <row r="76" spans="1:5" x14ac:dyDescent="0.25">
      <c r="A76" s="29">
        <v>200074</v>
      </c>
      <c r="B76" s="94" t="s">
        <v>269</v>
      </c>
      <c r="C76" s="1">
        <f>'Pdf2-RESULTAT'!F18</f>
        <v>0</v>
      </c>
      <c r="D76" s="29" t="str">
        <f t="shared" si="2"/>
        <v>+00000000000000</v>
      </c>
      <c r="E76" s="29" t="str">
        <f t="shared" si="3"/>
        <v xml:space="preserve">200074073+00000000000000                                   </v>
      </c>
    </row>
    <row r="77" spans="1:5" x14ac:dyDescent="0.25">
      <c r="A77" s="29">
        <v>200075</v>
      </c>
      <c r="B77" s="94" t="s">
        <v>270</v>
      </c>
      <c r="C77" s="1">
        <f>'Pdf2-RESULTAT'!G18</f>
        <v>0</v>
      </c>
      <c r="D77" s="29" t="str">
        <f t="shared" si="2"/>
        <v>+00000000000000</v>
      </c>
      <c r="E77" s="29" t="str">
        <f t="shared" si="3"/>
        <v xml:space="preserve">200075074+00000000000000                                   </v>
      </c>
    </row>
    <row r="78" spans="1:5" x14ac:dyDescent="0.25">
      <c r="A78" s="29">
        <v>200076</v>
      </c>
      <c r="B78" s="94" t="s">
        <v>271</v>
      </c>
      <c r="C78" s="1">
        <f>'Pdf2-RESULTAT'!F20</f>
        <v>0</v>
      </c>
      <c r="D78" s="29" t="str">
        <f t="shared" si="2"/>
        <v>+00000000000000</v>
      </c>
      <c r="E78" s="29" t="str">
        <f t="shared" si="3"/>
        <v xml:space="preserve">200076075+00000000000000                                   </v>
      </c>
    </row>
    <row r="79" spans="1:5" x14ac:dyDescent="0.25">
      <c r="A79" s="29">
        <v>200077</v>
      </c>
      <c r="B79" s="94" t="s">
        <v>272</v>
      </c>
      <c r="C79" s="1">
        <f>'Pdf2-RESULTAT'!G20</f>
        <v>0</v>
      </c>
      <c r="D79" s="29" t="str">
        <f t="shared" si="2"/>
        <v>+00000000000000</v>
      </c>
      <c r="E79" s="29" t="str">
        <f t="shared" si="3"/>
        <v xml:space="preserve">200077076+00000000000000                                   </v>
      </c>
    </row>
    <row r="80" spans="1:5" x14ac:dyDescent="0.25">
      <c r="A80" s="29">
        <v>200078</v>
      </c>
      <c r="B80" s="94" t="s">
        <v>273</v>
      </c>
      <c r="C80" s="1">
        <f>'Pdf2-RESULTAT'!F21</f>
        <v>0</v>
      </c>
      <c r="D80" s="29" t="str">
        <f t="shared" si="2"/>
        <v>+00000000000000</v>
      </c>
      <c r="E80" s="29" t="str">
        <f t="shared" si="3"/>
        <v xml:space="preserve">200078077+00000000000000                                   </v>
      </c>
    </row>
    <row r="81" spans="1:5" x14ac:dyDescent="0.25">
      <c r="A81" s="29">
        <v>200079</v>
      </c>
      <c r="B81" s="94" t="s">
        <v>274</v>
      </c>
      <c r="C81" s="1">
        <f>'Pdf2-RESULTAT'!G21</f>
        <v>0</v>
      </c>
      <c r="D81" s="29" t="str">
        <f t="shared" si="2"/>
        <v>+00000000000000</v>
      </c>
      <c r="E81" s="29" t="str">
        <f t="shared" si="3"/>
        <v xml:space="preserve">200079078+00000000000000                                   </v>
      </c>
    </row>
    <row r="82" spans="1:5" x14ac:dyDescent="0.25">
      <c r="A82" s="29">
        <v>200080</v>
      </c>
      <c r="B82" s="94" t="s">
        <v>275</v>
      </c>
      <c r="C82" s="1">
        <f>'Pdf2-RESULTAT'!F22</f>
        <v>0</v>
      </c>
      <c r="D82" s="29" t="str">
        <f t="shared" si="2"/>
        <v>+00000000000000</v>
      </c>
      <c r="E82" s="29" t="str">
        <f t="shared" si="3"/>
        <v xml:space="preserve">200080079+00000000000000                                   </v>
      </c>
    </row>
    <row r="83" spans="1:5" x14ac:dyDescent="0.25">
      <c r="A83" s="29">
        <v>200081</v>
      </c>
      <c r="B83" s="94" t="s">
        <v>276</v>
      </c>
      <c r="C83" s="1">
        <f>'Pdf2-RESULTAT'!G22</f>
        <v>0</v>
      </c>
      <c r="D83" s="29" t="str">
        <f t="shared" si="2"/>
        <v>+00000000000000</v>
      </c>
      <c r="E83" s="29" t="str">
        <f t="shared" si="3"/>
        <v xml:space="preserve">200081080+00000000000000                                   </v>
      </c>
    </row>
    <row r="84" spans="1:5" x14ac:dyDescent="0.25">
      <c r="A84" s="29">
        <v>200082</v>
      </c>
      <c r="B84" s="94" t="s">
        <v>277</v>
      </c>
      <c r="C84" s="1">
        <f>'Pdf2-RESULTAT'!F27</f>
        <v>9389724.6999999974</v>
      </c>
      <c r="D84" s="29" t="str">
        <f t="shared" si="2"/>
        <v>+00000938972470</v>
      </c>
      <c r="E84" s="29" t="str">
        <f t="shared" si="3"/>
        <v xml:space="preserve">200082081+00000938972470                                   </v>
      </c>
    </row>
    <row r="85" spans="1:5" x14ac:dyDescent="0.25">
      <c r="A85" s="29">
        <v>200083</v>
      </c>
      <c r="B85" s="94" t="s">
        <v>278</v>
      </c>
      <c r="C85" s="1">
        <f>'Pdf2-RESULTAT'!G27</f>
        <v>10292822.98</v>
      </c>
      <c r="D85" s="29" t="str">
        <f t="shared" si="2"/>
        <v>+00001029282298</v>
      </c>
      <c r="E85" s="29" t="str">
        <f t="shared" si="3"/>
        <v xml:space="preserve">200083082+00001029282298                                   </v>
      </c>
    </row>
    <row r="86" spans="1:5" x14ac:dyDescent="0.25">
      <c r="A86" s="29">
        <v>200084</v>
      </c>
      <c r="B86" s="94" t="s">
        <v>279</v>
      </c>
      <c r="C86" s="1">
        <f>'Pdf2-RESULTAT'!F29</f>
        <v>0</v>
      </c>
      <c r="D86" s="29" t="str">
        <f t="shared" si="2"/>
        <v>+00000000000000</v>
      </c>
      <c r="E86" s="29" t="str">
        <f t="shared" si="3"/>
        <v xml:space="preserve">200084083+00000000000000                                   </v>
      </c>
    </row>
    <row r="87" spans="1:5" x14ac:dyDescent="0.25">
      <c r="A87" s="29">
        <v>200085</v>
      </c>
      <c r="B87" s="94" t="s">
        <v>280</v>
      </c>
      <c r="C87" s="1">
        <f>'Pdf2-RESULTAT'!G29</f>
        <v>0</v>
      </c>
      <c r="D87" s="29" t="str">
        <f t="shared" si="2"/>
        <v>+00000000000000</v>
      </c>
      <c r="E87" s="29" t="str">
        <f t="shared" si="3"/>
        <v xml:space="preserve">200085084+00000000000000                                   </v>
      </c>
    </row>
    <row r="88" spans="1:5" x14ac:dyDescent="0.25">
      <c r="A88" s="29">
        <v>200086</v>
      </c>
      <c r="B88" s="94" t="s">
        <v>281</v>
      </c>
      <c r="C88" s="1">
        <f>'Pdf2-RESULTAT'!F30</f>
        <v>0</v>
      </c>
      <c r="D88" s="29" t="str">
        <f t="shared" si="2"/>
        <v>+00000000000000</v>
      </c>
      <c r="E88" s="29" t="str">
        <f t="shared" si="3"/>
        <v xml:space="preserve">200086085+00000000000000                                   </v>
      </c>
    </row>
    <row r="89" spans="1:5" x14ac:dyDescent="0.25">
      <c r="A89" s="29">
        <v>200087</v>
      </c>
      <c r="B89" s="94" t="s">
        <v>282</v>
      </c>
      <c r="C89" s="1">
        <f>'Pdf2-RESULTAT'!G30</f>
        <v>0</v>
      </c>
      <c r="D89" s="29" t="str">
        <f t="shared" si="2"/>
        <v>+00000000000000</v>
      </c>
      <c r="E89" s="29" t="str">
        <f t="shared" si="3"/>
        <v xml:space="preserve">200087086+00000000000000                                   </v>
      </c>
    </row>
    <row r="90" spans="1:5" x14ac:dyDescent="0.25">
      <c r="A90" s="29">
        <v>200088</v>
      </c>
      <c r="B90" s="94" t="s">
        <v>283</v>
      </c>
      <c r="C90" s="1">
        <f>'Pdf2-RESULTAT'!F31</f>
        <v>0</v>
      </c>
      <c r="D90" s="29" t="str">
        <f t="shared" si="2"/>
        <v>+00000000000000</v>
      </c>
      <c r="E90" s="29" t="str">
        <f t="shared" si="3"/>
        <v xml:space="preserve">200088087+00000000000000                                   </v>
      </c>
    </row>
    <row r="91" spans="1:5" x14ac:dyDescent="0.25">
      <c r="A91" s="29">
        <v>200089</v>
      </c>
      <c r="B91" s="94" t="s">
        <v>284</v>
      </c>
      <c r="C91" s="1">
        <f>'Pdf2-RESULTAT'!G31</f>
        <v>950</v>
      </c>
      <c r="D91" s="29" t="str">
        <f t="shared" si="2"/>
        <v>+00000000095000</v>
      </c>
      <c r="E91" s="29" t="str">
        <f t="shared" si="3"/>
        <v xml:space="preserve">200089088+00000000095000                                   </v>
      </c>
    </row>
    <row r="92" spans="1:5" x14ac:dyDescent="0.25">
      <c r="A92" s="29">
        <v>200090</v>
      </c>
      <c r="B92" s="94" t="s">
        <v>285</v>
      </c>
      <c r="C92" s="1">
        <f>'Pdf2-RESULTAT'!F32</f>
        <v>40710.699999999997</v>
      </c>
      <c r="D92" s="29" t="str">
        <f t="shared" si="2"/>
        <v>+00000004071070</v>
      </c>
      <c r="E92" s="29" t="str">
        <f t="shared" si="3"/>
        <v xml:space="preserve">200090089+00000004071070                                   </v>
      </c>
    </row>
    <row r="93" spans="1:5" x14ac:dyDescent="0.25">
      <c r="A93" s="29">
        <v>200091</v>
      </c>
      <c r="B93" s="94" t="s">
        <v>286</v>
      </c>
      <c r="C93" s="1">
        <f>'Pdf2-RESULTAT'!G32</f>
        <v>27022.240000000002</v>
      </c>
      <c r="D93" s="29" t="str">
        <f t="shared" si="2"/>
        <v>+00000002702224</v>
      </c>
      <c r="E93" s="29" t="str">
        <f t="shared" si="3"/>
        <v xml:space="preserve">200091090+00000002702224                                   </v>
      </c>
    </row>
    <row r="94" spans="1:5" x14ac:dyDescent="0.25">
      <c r="A94" s="29">
        <v>200092</v>
      </c>
      <c r="B94" s="94" t="s">
        <v>287</v>
      </c>
      <c r="C94" s="1">
        <f>'Pdf2-RESULTAT'!F33</f>
        <v>0</v>
      </c>
      <c r="D94" s="29" t="str">
        <f t="shared" si="2"/>
        <v>+00000000000000</v>
      </c>
      <c r="E94" s="29" t="str">
        <f t="shared" si="3"/>
        <v xml:space="preserve">200092091+00000000000000                                   </v>
      </c>
    </row>
    <row r="95" spans="1:5" x14ac:dyDescent="0.25">
      <c r="A95" s="29">
        <v>200093</v>
      </c>
      <c r="B95" s="94" t="s">
        <v>288</v>
      </c>
      <c r="C95" s="1">
        <f>'Pdf2-RESULTAT'!G33</f>
        <v>0</v>
      </c>
      <c r="D95" s="29" t="str">
        <f t="shared" si="2"/>
        <v>+00000000000000</v>
      </c>
      <c r="E95" s="29" t="str">
        <f t="shared" si="3"/>
        <v xml:space="preserve">200093092+00000000000000                                   </v>
      </c>
    </row>
    <row r="96" spans="1:5" x14ac:dyDescent="0.25">
      <c r="A96" s="29">
        <v>200094</v>
      </c>
      <c r="B96" s="94" t="s">
        <v>289</v>
      </c>
      <c r="C96" s="1">
        <f>'Pdf2-RESULTAT'!F34</f>
        <v>4329.75</v>
      </c>
      <c r="D96" s="29" t="str">
        <f t="shared" si="2"/>
        <v>+00000000432975</v>
      </c>
      <c r="E96" s="29" t="str">
        <f t="shared" si="3"/>
        <v xml:space="preserve">200094093+00000000432975                                   </v>
      </c>
    </row>
    <row r="97" spans="1:5" x14ac:dyDescent="0.25">
      <c r="A97" s="29">
        <v>200095</v>
      </c>
      <c r="B97" s="94" t="s">
        <v>290</v>
      </c>
      <c r="C97" s="1">
        <f>'Pdf2-RESULTAT'!G34</f>
        <v>2480.04</v>
      </c>
      <c r="D97" s="29" t="str">
        <f t="shared" si="2"/>
        <v>+00000000248004</v>
      </c>
      <c r="E97" s="29" t="str">
        <f t="shared" si="3"/>
        <v xml:space="preserve">200095094+00000000248004                                   </v>
      </c>
    </row>
    <row r="98" spans="1:5" x14ac:dyDescent="0.25">
      <c r="A98" s="29">
        <v>200096</v>
      </c>
      <c r="B98" s="94" t="s">
        <v>291</v>
      </c>
      <c r="C98" s="1">
        <f>'Pdf2-RESULTAT'!F35</f>
        <v>0.08</v>
      </c>
      <c r="D98" s="29" t="str">
        <f t="shared" si="2"/>
        <v>+00000000000008</v>
      </c>
      <c r="E98" s="29" t="str">
        <f t="shared" si="3"/>
        <v xml:space="preserve">200096095+00000000000008                                   </v>
      </c>
    </row>
    <row r="99" spans="1:5" x14ac:dyDescent="0.25">
      <c r="A99" s="29">
        <v>200097</v>
      </c>
      <c r="B99" s="94" t="s">
        <v>292</v>
      </c>
      <c r="C99" s="1">
        <f>'Pdf2-RESULTAT'!G35</f>
        <v>0</v>
      </c>
      <c r="D99" s="29" t="str">
        <f t="shared" si="2"/>
        <v>+00000000000000</v>
      </c>
      <c r="E99" s="29" t="str">
        <f t="shared" si="3"/>
        <v xml:space="preserve">200097096+00000000000000                                   </v>
      </c>
    </row>
    <row r="100" spans="1:5" x14ac:dyDescent="0.25">
      <c r="A100" s="29">
        <v>200098</v>
      </c>
      <c r="B100" s="94" t="s">
        <v>293</v>
      </c>
      <c r="C100" s="1">
        <f>'Pdf2-RESULTAT'!F36</f>
        <v>468704.25</v>
      </c>
      <c r="D100" s="29" t="str">
        <f t="shared" si="2"/>
        <v>+00000046870425</v>
      </c>
      <c r="E100" s="29" t="str">
        <f t="shared" si="3"/>
        <v xml:space="preserve">200098097+00000046870425                                   </v>
      </c>
    </row>
    <row r="101" spans="1:5" x14ac:dyDescent="0.25">
      <c r="A101" s="29">
        <v>200099</v>
      </c>
      <c r="B101" s="94" t="s">
        <v>294</v>
      </c>
      <c r="C101" s="1">
        <f>'Pdf2-RESULTAT'!G36</f>
        <v>531657.6</v>
      </c>
      <c r="D101" s="29" t="str">
        <f t="shared" si="2"/>
        <v>+00000053165760</v>
      </c>
      <c r="E101" s="29" t="str">
        <f t="shared" si="3"/>
        <v xml:space="preserve">200099098+00000053165760                                   </v>
      </c>
    </row>
    <row r="102" spans="1:5" x14ac:dyDescent="0.25">
      <c r="A102" s="29">
        <v>200100</v>
      </c>
      <c r="B102" s="94" t="s">
        <v>295</v>
      </c>
      <c r="C102" s="1">
        <f>'Pdf2-RESULTAT'!F37</f>
        <v>513744.78</v>
      </c>
      <c r="D102" s="29" t="str">
        <f t="shared" si="2"/>
        <v>+00000051374478</v>
      </c>
      <c r="E102" s="29" t="str">
        <f t="shared" si="3"/>
        <v xml:space="preserve">200100099+00000051374478                                   </v>
      </c>
    </row>
    <row r="103" spans="1:5" x14ac:dyDescent="0.25">
      <c r="A103" s="29">
        <v>200101</v>
      </c>
      <c r="B103" s="94" t="s">
        <v>296</v>
      </c>
      <c r="C103" s="1">
        <f>'Pdf2-RESULTAT'!G37</f>
        <v>562109.88</v>
      </c>
      <c r="D103" s="29" t="str">
        <f t="shared" si="2"/>
        <v>+00000056210988</v>
      </c>
      <c r="E103" s="29" t="str">
        <f t="shared" si="3"/>
        <v xml:space="preserve">200101100+00000056210988                                   </v>
      </c>
    </row>
    <row r="104" spans="1:5" x14ac:dyDescent="0.25">
      <c r="A104" s="29">
        <v>200102</v>
      </c>
      <c r="B104" s="94" t="s">
        <v>298</v>
      </c>
      <c r="C104" s="95">
        <f>'Pdf2-RESULTAT'!F39</f>
        <v>0</v>
      </c>
      <c r="D104" s="29" t="str">
        <f t="shared" si="2"/>
        <v>+00000000000000</v>
      </c>
      <c r="E104" s="29" t="str">
        <f t="shared" si="3"/>
        <v xml:space="preserve">200102101+00000000000000                                   </v>
      </c>
    </row>
    <row r="105" spans="1:5" x14ac:dyDescent="0.25">
      <c r="A105" s="29">
        <v>200103</v>
      </c>
      <c r="B105" s="94" t="s">
        <v>299</v>
      </c>
      <c r="C105" s="95">
        <f>'Pdf2-RESULTAT'!G39</f>
        <v>0</v>
      </c>
      <c r="D105" s="29" t="str">
        <f t="shared" si="2"/>
        <v>+00000000000000</v>
      </c>
      <c r="E105" s="29" t="str">
        <f t="shared" si="3"/>
        <v xml:space="preserve">200103102+00000000000000                                   </v>
      </c>
    </row>
    <row r="106" spans="1:5" x14ac:dyDescent="0.25">
      <c r="A106" s="29">
        <v>200104</v>
      </c>
      <c r="B106" s="94" t="s">
        <v>300</v>
      </c>
      <c r="C106" s="95">
        <f>'Pdf2-RESULTAT'!F40</f>
        <v>9903469.4799999967</v>
      </c>
      <c r="D106" s="29" t="str">
        <f t="shared" si="2"/>
        <v>+00000990346948</v>
      </c>
      <c r="E106" s="29" t="str">
        <f t="shared" si="3"/>
        <v xml:space="preserve">200104103+00000990346948                                   </v>
      </c>
    </row>
    <row r="107" spans="1:5" x14ac:dyDescent="0.25">
      <c r="A107" s="29">
        <v>200105</v>
      </c>
      <c r="B107" s="94" t="s">
        <v>301</v>
      </c>
      <c r="C107" s="95">
        <f>'Pdf2-RESULTAT'!G40</f>
        <v>10854932.860000001</v>
      </c>
      <c r="D107" s="29" t="str">
        <f t="shared" si="2"/>
        <v>+00001085493286</v>
      </c>
      <c r="E107" s="29" t="str">
        <f t="shared" si="3"/>
        <v xml:space="preserve">200105104+00001085493286                                   </v>
      </c>
    </row>
    <row r="108" spans="1:5" x14ac:dyDescent="0.25">
      <c r="A108">
        <v>900106</v>
      </c>
      <c r="E108" t="str">
        <f>+CONCATENATE(A108,REPT(" ",59-LEN(A108)))</f>
        <v xml:space="preserve">900106                                                     </v>
      </c>
    </row>
  </sheetData>
  <pageMargins left="0.7" right="0.7" top="0.75" bottom="0.75" header="0.3" footer="0.3"/>
  <ignoredErrors>
    <ignoredError sqref="B4:B103 B104:B10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6"/>
  <sheetViews>
    <sheetView workbookViewId="0"/>
  </sheetViews>
  <sheetFormatPr baseColWidth="10" defaultRowHeight="15" x14ac:dyDescent="0.25"/>
  <cols>
    <col min="1" max="1" width="40.7109375" bestFit="1" customWidth="1"/>
  </cols>
  <sheetData>
    <row r="1" spans="1:1" x14ac:dyDescent="0.25">
      <c r="A1" t="str">
        <f>PrepTab2!E3</f>
        <v>10000114799999990201012015073112201531639383412345678912345</v>
      </c>
    </row>
    <row r="2" spans="1:1" x14ac:dyDescent="0.25">
      <c r="A2" s="29" t="str">
        <f>PrepTab2!E4</f>
        <v xml:space="preserve">200002001+00000004027302                                   </v>
      </c>
    </row>
    <row r="3" spans="1:1" x14ac:dyDescent="0.25">
      <c r="A3" s="29" t="str">
        <f>PrepTab2!E5</f>
        <v xml:space="preserve">200003002+00000002869467                                   </v>
      </c>
    </row>
    <row r="4" spans="1:1" x14ac:dyDescent="0.25">
      <c r="A4" s="29" t="str">
        <f>PrepTab2!E6</f>
        <v xml:space="preserve">200004003+00000043834941                                   </v>
      </c>
    </row>
    <row r="5" spans="1:1" x14ac:dyDescent="0.25">
      <c r="A5" s="29" t="str">
        <f>PrepTab2!E7</f>
        <v xml:space="preserve">200005004+00000066401287                                   </v>
      </c>
    </row>
    <row r="6" spans="1:1" x14ac:dyDescent="0.25">
      <c r="A6" s="29" t="str">
        <f>PrepTab2!E8</f>
        <v xml:space="preserve">200006005+00000351393677                                   </v>
      </c>
    </row>
    <row r="7" spans="1:1" x14ac:dyDescent="0.25">
      <c r="A7" s="29" t="str">
        <f>PrepTab2!E9</f>
        <v xml:space="preserve">200007006+00000378599684                                   </v>
      </c>
    </row>
    <row r="8" spans="1:1" x14ac:dyDescent="0.25">
      <c r="A8" s="29" t="str">
        <f>PrepTab2!E10</f>
        <v xml:space="preserve">200008007+00000157310113                                   </v>
      </c>
    </row>
    <row r="9" spans="1:1" x14ac:dyDescent="0.25">
      <c r="A9" s="29" t="str">
        <f>PrepTab2!E11</f>
        <v xml:space="preserve">200009008+00000162450384                                   </v>
      </c>
    </row>
    <row r="10" spans="1:1" x14ac:dyDescent="0.25">
      <c r="A10" s="29" t="str">
        <f>PrepTab2!E12</f>
        <v xml:space="preserve">200010009+00000024084000                                   </v>
      </c>
    </row>
    <row r="11" spans="1:1" x14ac:dyDescent="0.25">
      <c r="A11" s="29" t="str">
        <f>PrepTab2!E13</f>
        <v xml:space="preserve">200011010+00000023185900                                   </v>
      </c>
    </row>
    <row r="12" spans="1:1" x14ac:dyDescent="0.25">
      <c r="A12" s="29" t="str">
        <f>PrepTab2!E14</f>
        <v xml:space="preserve">200012011+00000000000000                                   </v>
      </c>
    </row>
    <row r="13" spans="1:1" x14ac:dyDescent="0.25">
      <c r="A13" s="29" t="str">
        <f>PrepTab2!E15</f>
        <v xml:space="preserve">200013012+00000000000000                                   </v>
      </c>
    </row>
    <row r="14" spans="1:1" x14ac:dyDescent="0.25">
      <c r="A14" s="29" t="str">
        <f>PrepTab2!E16</f>
        <v xml:space="preserve">200014013+00000209318492                                   </v>
      </c>
    </row>
    <row r="15" spans="1:1" x14ac:dyDescent="0.25">
      <c r="A15" s="29" t="str">
        <f>PrepTab2!E17</f>
        <v xml:space="preserve">200015014+00000249500263                                   </v>
      </c>
    </row>
    <row r="16" spans="1:1" x14ac:dyDescent="0.25">
      <c r="A16" s="29" t="str">
        <f>PrepTab2!E18</f>
        <v xml:space="preserve">200016015+00000042196325                                   </v>
      </c>
    </row>
    <row r="17" spans="1:1" x14ac:dyDescent="0.25">
      <c r="A17" s="29" t="str">
        <f>PrepTab2!E19</f>
        <v xml:space="preserve">200017016+00000048175870                                   </v>
      </c>
    </row>
    <row r="18" spans="1:1" x14ac:dyDescent="0.25">
      <c r="A18" s="29" t="str">
        <f>PrepTab2!E20</f>
        <v xml:space="preserve">200018017+00000832164850                                   </v>
      </c>
    </row>
    <row r="19" spans="1:1" x14ac:dyDescent="0.25">
      <c r="A19" s="29" t="str">
        <f>PrepTab2!E21</f>
        <v xml:space="preserve">200019018+00000931182855                                   </v>
      </c>
    </row>
    <row r="20" spans="1:1" x14ac:dyDescent="0.25">
      <c r="A20" s="29" t="str">
        <f>PrepTab2!E22</f>
        <v xml:space="preserve">200020019+00000000000000                                   </v>
      </c>
    </row>
    <row r="21" spans="1:1" x14ac:dyDescent="0.25">
      <c r="A21" s="29" t="str">
        <f>PrepTab2!E23</f>
        <v xml:space="preserve">200021020+00000000000000                                   </v>
      </c>
    </row>
    <row r="22" spans="1:1" x14ac:dyDescent="0.25">
      <c r="A22" s="29" t="str">
        <f>PrepTab2!E24</f>
        <v xml:space="preserve">200022021+00000000000000                                   </v>
      </c>
    </row>
    <row r="23" spans="1:1" x14ac:dyDescent="0.25">
      <c r="A23" s="29" t="str">
        <f>PrepTab2!E25</f>
        <v xml:space="preserve">200023022+00000000000000                                   </v>
      </c>
    </row>
    <row r="24" spans="1:1" x14ac:dyDescent="0.25">
      <c r="A24" s="29" t="str">
        <f>PrepTab2!E26</f>
        <v xml:space="preserve">200024023+00000000000000                                   </v>
      </c>
    </row>
    <row r="25" spans="1:1" x14ac:dyDescent="0.25">
      <c r="A25" s="29" t="str">
        <f>PrepTab2!E27</f>
        <v xml:space="preserve">200025024+00000000000000                                   </v>
      </c>
    </row>
    <row r="26" spans="1:1" x14ac:dyDescent="0.25">
      <c r="A26" s="29" t="str">
        <f>PrepTab2!E28</f>
        <v xml:space="preserve">200026025+00000000000000                                   </v>
      </c>
    </row>
    <row r="27" spans="1:1" x14ac:dyDescent="0.25">
      <c r="A27" s="29" t="str">
        <f>PrepTab2!E29</f>
        <v xml:space="preserve">200027026+00000000000000                                   </v>
      </c>
    </row>
    <row r="28" spans="1:1" x14ac:dyDescent="0.25">
      <c r="A28" s="29" t="str">
        <f>PrepTab2!E30</f>
        <v xml:space="preserve">200028027+00000000000000                                   </v>
      </c>
    </row>
    <row r="29" spans="1:1" x14ac:dyDescent="0.25">
      <c r="A29" s="29" t="str">
        <f>PrepTab2!E31</f>
        <v xml:space="preserve">200029028+00000000000000                                   </v>
      </c>
    </row>
    <row r="30" spans="1:1" x14ac:dyDescent="0.25">
      <c r="A30" s="29" t="str">
        <f>PrepTab2!E32</f>
        <v xml:space="preserve">200030029+00000000000000                                   </v>
      </c>
    </row>
    <row r="31" spans="1:1" x14ac:dyDescent="0.25">
      <c r="A31" s="29" t="str">
        <f>PrepTab2!E33</f>
        <v xml:space="preserve">200031030+00000000000000                                   </v>
      </c>
    </row>
    <row r="32" spans="1:1" x14ac:dyDescent="0.25">
      <c r="A32" s="29" t="str">
        <f>PrepTab2!E34</f>
        <v xml:space="preserve">200032031+00000000000000                                   </v>
      </c>
    </row>
    <row r="33" spans="1:1" x14ac:dyDescent="0.25">
      <c r="A33" s="29" t="str">
        <f>PrepTab2!E35</f>
        <v xml:space="preserve">200033032+00000000000000                                   </v>
      </c>
    </row>
    <row r="34" spans="1:1" x14ac:dyDescent="0.25">
      <c r="A34" s="29" t="str">
        <f>PrepTab2!E36</f>
        <v xml:space="preserve">200034033+00000000000000                                   </v>
      </c>
    </row>
    <row r="35" spans="1:1" x14ac:dyDescent="0.25">
      <c r="A35" s="29" t="str">
        <f>PrepTab2!E37</f>
        <v xml:space="preserve">200035034+00000000000000                                   </v>
      </c>
    </row>
    <row r="36" spans="1:1" x14ac:dyDescent="0.25">
      <c r="A36" s="29" t="str">
        <f>PrepTab2!E38</f>
        <v xml:space="preserve">200036035+00000832164850                                   </v>
      </c>
    </row>
    <row r="37" spans="1:1" x14ac:dyDescent="0.25">
      <c r="A37" s="29" t="str">
        <f>PrepTab2!E39</f>
        <v xml:space="preserve">200037036+00000931182855                                   </v>
      </c>
    </row>
    <row r="38" spans="1:1" x14ac:dyDescent="0.25">
      <c r="A38" s="29" t="str">
        <f>PrepTab2!E40</f>
        <v xml:space="preserve">200038037+00000000000000                                   </v>
      </c>
    </row>
    <row r="39" spans="1:1" x14ac:dyDescent="0.25">
      <c r="A39" s="29" t="str">
        <f>PrepTab2!E41</f>
        <v xml:space="preserve">200039038+00000000000000                                   </v>
      </c>
    </row>
    <row r="40" spans="1:1" x14ac:dyDescent="0.25">
      <c r="A40" s="29" t="str">
        <f>PrepTab2!E42</f>
        <v xml:space="preserve">200040039+00000000000000                                   </v>
      </c>
    </row>
    <row r="41" spans="1:1" x14ac:dyDescent="0.25">
      <c r="A41" s="29" t="str">
        <f>PrepTab2!E43</f>
        <v xml:space="preserve">200041040+00000000000000                                   </v>
      </c>
    </row>
    <row r="42" spans="1:1" x14ac:dyDescent="0.25">
      <c r="A42" s="29" t="str">
        <f>PrepTab2!E44</f>
        <v xml:space="preserve">200042041+00000000100840                                   </v>
      </c>
    </row>
    <row r="43" spans="1:1" x14ac:dyDescent="0.25">
      <c r="A43" s="29" t="str">
        <f>PrepTab2!E45</f>
        <v xml:space="preserve">200043042+00000000322957                                   </v>
      </c>
    </row>
    <row r="44" spans="1:1" x14ac:dyDescent="0.25">
      <c r="A44" s="29" t="str">
        <f>PrepTab2!E46</f>
        <v xml:space="preserve">200044043+00000000000013                                   </v>
      </c>
    </row>
    <row r="45" spans="1:1" x14ac:dyDescent="0.25">
      <c r="A45" s="29" t="str">
        <f>PrepTab2!E47</f>
        <v xml:space="preserve">200045044+00000000000000                                   </v>
      </c>
    </row>
    <row r="46" spans="1:1" x14ac:dyDescent="0.25">
      <c r="A46" s="29" t="str">
        <f>PrepTab2!E48</f>
        <v xml:space="preserve">200046045+00000000000000                                   </v>
      </c>
    </row>
    <row r="47" spans="1:1" x14ac:dyDescent="0.25">
      <c r="A47" s="29" t="str">
        <f>PrepTab2!E49</f>
        <v xml:space="preserve">200047046+00000000000000                                   </v>
      </c>
    </row>
    <row r="48" spans="1:1" x14ac:dyDescent="0.25">
      <c r="A48" s="29" t="str">
        <f>PrepTab2!E50</f>
        <v xml:space="preserve">200048047+00000000100853                                   </v>
      </c>
    </row>
    <row r="49" spans="1:1" x14ac:dyDescent="0.25">
      <c r="A49" s="29" t="str">
        <f>PrepTab2!E51</f>
        <v xml:space="preserve">200049048+00000000322957                                   </v>
      </c>
    </row>
    <row r="50" spans="1:1" x14ac:dyDescent="0.25">
      <c r="A50" s="29" t="str">
        <f>PrepTab2!E52</f>
        <v xml:space="preserve">200050049+00000054855600                                   </v>
      </c>
    </row>
    <row r="51" spans="1:1" x14ac:dyDescent="0.25">
      <c r="A51" s="29" t="str">
        <f>PrepTab2!E53</f>
        <v xml:space="preserve">200051050+00000053006900                                   </v>
      </c>
    </row>
    <row r="52" spans="1:1" x14ac:dyDescent="0.25">
      <c r="A52" s="29" t="str">
        <f>PrepTab2!E54</f>
        <v xml:space="preserve">200052051+00000103225645                                   </v>
      </c>
    </row>
    <row r="53" spans="1:1" x14ac:dyDescent="0.25">
      <c r="A53" s="29" t="str">
        <f>PrepTab2!E55</f>
        <v xml:space="preserve">200053052+00000100980574                                   </v>
      </c>
    </row>
    <row r="54" spans="1:1" x14ac:dyDescent="0.25">
      <c r="A54" s="29" t="str">
        <f>PrepTab2!E56</f>
        <v xml:space="preserve">200054053+00000990346948                                   </v>
      </c>
    </row>
    <row r="55" spans="1:1" x14ac:dyDescent="0.25">
      <c r="A55" s="29" t="str">
        <f>PrepTab2!E57</f>
        <v xml:space="preserve">200055054+00001085493286                                   </v>
      </c>
    </row>
    <row r="56" spans="1:1" x14ac:dyDescent="0.25">
      <c r="A56" s="29" t="str">
        <f>PrepTab2!E58</f>
        <v xml:space="preserve">200056055+00000000000000                                   </v>
      </c>
    </row>
    <row r="57" spans="1:1" x14ac:dyDescent="0.25">
      <c r="A57" s="29" t="str">
        <f>PrepTab2!E59</f>
        <v xml:space="preserve">200057056+00000000000000                                   </v>
      </c>
    </row>
    <row r="58" spans="1:1" x14ac:dyDescent="0.25">
      <c r="A58" s="29" t="str">
        <f>PrepTab2!E60</f>
        <v xml:space="preserve">200058057+00000000000000                                   </v>
      </c>
    </row>
    <row r="59" spans="1:1" x14ac:dyDescent="0.25">
      <c r="A59" s="29" t="str">
        <f>PrepTab2!E61</f>
        <v xml:space="preserve">200059058+00000000000000                                   </v>
      </c>
    </row>
    <row r="60" spans="1:1" x14ac:dyDescent="0.25">
      <c r="A60" s="29" t="str">
        <f>PrepTab2!E62</f>
        <v xml:space="preserve">200060059+00000000000000                                   </v>
      </c>
    </row>
    <row r="61" spans="1:1" x14ac:dyDescent="0.25">
      <c r="A61" s="29" t="str">
        <f>PrepTab2!E63</f>
        <v xml:space="preserve">200061060+00000000000000                                   </v>
      </c>
    </row>
    <row r="62" spans="1:1" x14ac:dyDescent="0.25">
      <c r="A62" s="29" t="str">
        <f>PrepTab2!E64</f>
        <v xml:space="preserve">200062061+00000000000000                                   </v>
      </c>
    </row>
    <row r="63" spans="1:1" x14ac:dyDescent="0.25">
      <c r="A63" s="29" t="str">
        <f>PrepTab2!E65</f>
        <v xml:space="preserve">200063062+00000000000000                                   </v>
      </c>
    </row>
    <row r="64" spans="1:1" x14ac:dyDescent="0.25">
      <c r="A64" s="29" t="str">
        <f>PrepTab2!E66</f>
        <v xml:space="preserve">200064063+00000000000000                                   </v>
      </c>
    </row>
    <row r="65" spans="1:1" x14ac:dyDescent="0.25">
      <c r="A65" s="29" t="str">
        <f>PrepTab2!E67</f>
        <v xml:space="preserve">200065064+00000000000000                                   </v>
      </c>
    </row>
    <row r="66" spans="1:1" x14ac:dyDescent="0.25">
      <c r="A66" s="29" t="str">
        <f>PrepTab2!E68</f>
        <v xml:space="preserve">200066065+00000936325664                                   </v>
      </c>
    </row>
    <row r="67" spans="1:1" x14ac:dyDescent="0.25">
      <c r="A67" s="29" t="str">
        <f>PrepTab2!E69</f>
        <v xml:space="preserve">200067066+00001023808532                                   </v>
      </c>
    </row>
    <row r="68" spans="1:1" x14ac:dyDescent="0.25">
      <c r="A68" s="29" t="str">
        <f>PrepTab2!E70</f>
        <v xml:space="preserve">200068067+00000000000000                                   </v>
      </c>
    </row>
    <row r="69" spans="1:1" x14ac:dyDescent="0.25">
      <c r="A69" s="29" t="str">
        <f>PrepTab2!E71</f>
        <v xml:space="preserve">200069068+00000000000000                                   </v>
      </c>
    </row>
    <row r="70" spans="1:1" x14ac:dyDescent="0.25">
      <c r="A70" s="29" t="str">
        <f>PrepTab2!E72</f>
        <v xml:space="preserve">200070069+00000001674406                                   </v>
      </c>
    </row>
    <row r="71" spans="1:1" x14ac:dyDescent="0.25">
      <c r="A71" s="29" t="str">
        <f>PrepTab2!E73</f>
        <v xml:space="preserve">200071070+00000005502066                                   </v>
      </c>
    </row>
    <row r="72" spans="1:1" x14ac:dyDescent="0.25">
      <c r="A72" s="29" t="str">
        <f>PrepTab2!E74</f>
        <v xml:space="preserve">200072071+00000000972400                                   </v>
      </c>
    </row>
    <row r="73" spans="1:1" x14ac:dyDescent="0.25">
      <c r="A73" s="29" t="str">
        <f>PrepTab2!E75</f>
        <v xml:space="preserve">200073072-00000000028300                                   </v>
      </c>
    </row>
    <row r="74" spans="1:1" x14ac:dyDescent="0.25">
      <c r="A74" s="29" t="str">
        <f>PrepTab2!E76</f>
        <v xml:space="preserve">200074073+00000000000000                                   </v>
      </c>
    </row>
    <row r="75" spans="1:1" x14ac:dyDescent="0.25">
      <c r="A75" s="29" t="str">
        <f>PrepTab2!E77</f>
        <v xml:space="preserve">200075074+00000000000000                                   </v>
      </c>
    </row>
    <row r="76" spans="1:1" x14ac:dyDescent="0.25">
      <c r="A76" s="29" t="str">
        <f>PrepTab2!E78</f>
        <v xml:space="preserve">200076075+00000000000000                                   </v>
      </c>
    </row>
    <row r="77" spans="1:1" x14ac:dyDescent="0.25">
      <c r="A77" s="29" t="str">
        <f>PrepTab2!E79</f>
        <v xml:space="preserve">200077076+00000000000000                                   </v>
      </c>
    </row>
    <row r="78" spans="1:1" x14ac:dyDescent="0.25">
      <c r="A78" s="29" t="str">
        <f>PrepTab2!E80</f>
        <v xml:space="preserve">200078077+00000000000000                                   </v>
      </c>
    </row>
    <row r="79" spans="1:1" x14ac:dyDescent="0.25">
      <c r="A79" s="29" t="str">
        <f>PrepTab2!E81</f>
        <v xml:space="preserve">200079078+00000000000000                                   </v>
      </c>
    </row>
    <row r="80" spans="1:1" x14ac:dyDescent="0.25">
      <c r="A80" s="29" t="str">
        <f>PrepTab2!E82</f>
        <v xml:space="preserve">200080079+00000000000000                                   </v>
      </c>
    </row>
    <row r="81" spans="1:1" x14ac:dyDescent="0.25">
      <c r="A81" s="29" t="str">
        <f>PrepTab2!E83</f>
        <v xml:space="preserve">200081080+00000000000000                                   </v>
      </c>
    </row>
    <row r="82" spans="1:1" x14ac:dyDescent="0.25">
      <c r="A82" s="29" t="str">
        <f>PrepTab2!E84</f>
        <v xml:space="preserve">200082081+00000938972470                                   </v>
      </c>
    </row>
    <row r="83" spans="1:1" x14ac:dyDescent="0.25">
      <c r="A83" s="29" t="str">
        <f>PrepTab2!E85</f>
        <v xml:space="preserve">200083082+00001029282298                                   </v>
      </c>
    </row>
    <row r="84" spans="1:1" x14ac:dyDescent="0.25">
      <c r="A84" s="29" t="str">
        <f>PrepTab2!E86</f>
        <v xml:space="preserve">200084083+00000000000000                                   </v>
      </c>
    </row>
    <row r="85" spans="1:1" x14ac:dyDescent="0.25">
      <c r="A85" s="29" t="str">
        <f>PrepTab2!E87</f>
        <v xml:space="preserve">200085084+00000000000000                                   </v>
      </c>
    </row>
    <row r="86" spans="1:1" x14ac:dyDescent="0.25">
      <c r="A86" s="29" t="str">
        <f>PrepTab2!E88</f>
        <v xml:space="preserve">200086085+00000000000000                                   </v>
      </c>
    </row>
    <row r="87" spans="1:1" x14ac:dyDescent="0.25">
      <c r="A87" s="29" t="str">
        <f>PrepTab2!E89</f>
        <v xml:space="preserve">200087086+00000000000000                                   </v>
      </c>
    </row>
    <row r="88" spans="1:1" x14ac:dyDescent="0.25">
      <c r="A88" s="29" t="str">
        <f>PrepTab2!E90</f>
        <v xml:space="preserve">200088087+00000000000000                                   </v>
      </c>
    </row>
    <row r="89" spans="1:1" x14ac:dyDescent="0.25">
      <c r="A89" s="29" t="str">
        <f>PrepTab2!E91</f>
        <v xml:space="preserve">200089088+00000000095000                                   </v>
      </c>
    </row>
    <row r="90" spans="1:1" x14ac:dyDescent="0.25">
      <c r="A90" s="29" t="str">
        <f>PrepTab2!E92</f>
        <v xml:space="preserve">200090089+00000004071070                                   </v>
      </c>
    </row>
    <row r="91" spans="1:1" x14ac:dyDescent="0.25">
      <c r="A91" s="29" t="str">
        <f>PrepTab2!E93</f>
        <v xml:space="preserve">200091090+00000002702224                                   </v>
      </c>
    </row>
    <row r="92" spans="1:1" x14ac:dyDescent="0.25">
      <c r="A92" s="29" t="str">
        <f>PrepTab2!E94</f>
        <v xml:space="preserve">200092091+00000000000000                                   </v>
      </c>
    </row>
    <row r="93" spans="1:1" x14ac:dyDescent="0.25">
      <c r="A93" s="29" t="str">
        <f>PrepTab2!E95</f>
        <v xml:space="preserve">200093092+00000000000000                                   </v>
      </c>
    </row>
    <row r="94" spans="1:1" x14ac:dyDescent="0.25">
      <c r="A94" s="29" t="str">
        <f>PrepTab2!E96</f>
        <v xml:space="preserve">200094093+00000000432975                                   </v>
      </c>
    </row>
    <row r="95" spans="1:1" x14ac:dyDescent="0.25">
      <c r="A95" s="29" t="str">
        <f>PrepTab2!E97</f>
        <v xml:space="preserve">200095094+00000000248004                                   </v>
      </c>
    </row>
    <row r="96" spans="1:1" x14ac:dyDescent="0.25">
      <c r="A96" s="29" t="str">
        <f>PrepTab2!E98</f>
        <v xml:space="preserve">200096095+00000000000008                                   </v>
      </c>
    </row>
    <row r="97" spans="1:1" x14ac:dyDescent="0.25">
      <c r="A97" s="29" t="str">
        <f>PrepTab2!E99</f>
        <v xml:space="preserve">200097096+00000000000000                                   </v>
      </c>
    </row>
    <row r="98" spans="1:1" x14ac:dyDescent="0.25">
      <c r="A98" s="29" t="str">
        <f>PrepTab2!E100</f>
        <v xml:space="preserve">200098097+00000046870425                                   </v>
      </c>
    </row>
    <row r="99" spans="1:1" x14ac:dyDescent="0.25">
      <c r="A99" s="29" t="str">
        <f>PrepTab2!E101</f>
        <v xml:space="preserve">200099098+00000053165760                                   </v>
      </c>
    </row>
    <row r="100" spans="1:1" x14ac:dyDescent="0.25">
      <c r="A100" s="29" t="str">
        <f>PrepTab2!E102</f>
        <v xml:space="preserve">200100099+00000051374478                                   </v>
      </c>
    </row>
    <row r="101" spans="1:1" x14ac:dyDescent="0.25">
      <c r="A101" s="29" t="str">
        <f>PrepTab2!E103</f>
        <v xml:space="preserve">200101100+00000056210988                                   </v>
      </c>
    </row>
    <row r="102" spans="1:1" x14ac:dyDescent="0.25">
      <c r="A102" s="29" t="str">
        <f>PrepTab2!E104</f>
        <v xml:space="preserve">200102101+00000000000000                                   </v>
      </c>
    </row>
    <row r="103" spans="1:1" x14ac:dyDescent="0.25">
      <c r="A103" s="29" t="str">
        <f>PrepTab2!E105</f>
        <v xml:space="preserve">200103102+00000000000000                                   </v>
      </c>
    </row>
    <row r="104" spans="1:1" x14ac:dyDescent="0.25">
      <c r="A104" s="29" t="str">
        <f>PrepTab2!E106</f>
        <v xml:space="preserve">200104103+00000990346948                                   </v>
      </c>
    </row>
    <row r="105" spans="1:1" x14ac:dyDescent="0.25">
      <c r="A105" s="29" t="str">
        <f>PrepTab2!E107</f>
        <v xml:space="preserve">200105104+00001085493286                                   </v>
      </c>
    </row>
    <row r="106" spans="1:1" x14ac:dyDescent="0.25">
      <c r="A106" s="29" t="str">
        <f>PrepTab2!E108</f>
        <v xml:space="preserve">900106                                                     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66"/>
  <sheetViews>
    <sheetView showGridLines="0" zoomScaleNormal="100" workbookViewId="0"/>
  </sheetViews>
  <sheetFormatPr baseColWidth="10" defaultRowHeight="15" x14ac:dyDescent="0.25"/>
  <cols>
    <col min="1" max="1" width="3.7109375" style="29" customWidth="1"/>
    <col min="2" max="2" width="86.28515625" style="29" customWidth="1"/>
    <col min="3" max="4" width="17.7109375" style="29" customWidth="1"/>
    <col min="5" max="16384" width="11.42578125" style="29"/>
  </cols>
  <sheetData>
    <row r="1" spans="2:5" ht="20.100000000000001" customHeight="1" x14ac:dyDescent="0.25">
      <c r="B1" s="61" t="str">
        <f>CONCATENATE("Période clôturée au : ",Donnees!H2)</f>
        <v>Période clôturée au : 31/12/2014</v>
      </c>
      <c r="C1" s="113" t="str">
        <f>CONCATENATE("Exercice du ",Donnees!J2," au ",Donnees!K2)</f>
        <v>Exercice du 01/01/2015 au 31/12/2015</v>
      </c>
      <c r="D1" s="113"/>
    </row>
    <row r="2" spans="2:5" ht="20.100000000000001" customHeight="1" x14ac:dyDescent="0.25">
      <c r="C2" s="114"/>
      <c r="D2" s="114"/>
    </row>
    <row r="3" spans="2:5" ht="20.100000000000001" customHeight="1" thickBot="1" x14ac:dyDescent="0.3">
      <c r="B3" s="61" t="str">
        <f>CONCATENATE("Etablissement : ",Donnees!B1," ",Donnees!C1)</f>
        <v>Etablissement : PB QUALIAC</v>
      </c>
    </row>
    <row r="4" spans="2:5" ht="30" customHeight="1" thickTop="1" thickBot="1" x14ac:dyDescent="0.3">
      <c r="B4" s="110" t="s">
        <v>57</v>
      </c>
      <c r="C4" s="111"/>
      <c r="D4" s="112"/>
      <c r="E4" s="27"/>
    </row>
    <row r="5" spans="2:5" ht="20.100000000000001" customHeight="1" thickTop="1" thickBot="1" x14ac:dyDescent="0.3">
      <c r="B5" s="62"/>
      <c r="C5" s="62" t="str">
        <f>CONCATENATE(Donnees!B2," à ",Donnees!C2)</f>
        <v>01/2014 à 12/2014</v>
      </c>
      <c r="D5" s="5" t="str">
        <f>CONCATENATE(Donnees!E2," à ",Donnees!F2)</f>
        <v>01/2013 à 12/2013</v>
      </c>
    </row>
    <row r="6" spans="2:5" ht="20.100000000000001" customHeight="1" thickTop="1" x14ac:dyDescent="0.25">
      <c r="B6" s="40" t="s">
        <v>83</v>
      </c>
      <c r="C6" s="42"/>
      <c r="D6" s="42"/>
    </row>
    <row r="7" spans="2:5" ht="20.100000000000001" customHeight="1" x14ac:dyDescent="0.25">
      <c r="B7" s="34" t="s">
        <v>84</v>
      </c>
      <c r="C7" s="17"/>
      <c r="D7" s="18"/>
    </row>
    <row r="8" spans="2:5" ht="20.100000000000001" customHeight="1" x14ac:dyDescent="0.25">
      <c r="B8" s="13" t="s">
        <v>85</v>
      </c>
      <c r="C8" s="14">
        <f>SUMIFS(Donnees!AM$4:AM$999408,Donnees!AJ$4:AJ$999408,"CPPR111")</f>
        <v>0</v>
      </c>
      <c r="D8" s="85">
        <f>SUMIFS(Donnees!AP$4:AP$999408,Donnees!AJ$4:AJ$999408,"CPPR111")</f>
        <v>0</v>
      </c>
    </row>
    <row r="9" spans="2:5" ht="20.100000000000001" customHeight="1" x14ac:dyDescent="0.25">
      <c r="B9" s="13" t="s">
        <v>112</v>
      </c>
      <c r="C9" s="14">
        <f>SUMIFS(Donnees!AM$4:AM$999408,Donnees!AJ$4:AJ$999408,"CPPR112")</f>
        <v>0</v>
      </c>
      <c r="D9" s="11">
        <f>SUMIFS(Donnees!AP$4:AP$999408,Donnees!AJ$4:AJ$999408,"CPPR112")</f>
        <v>0</v>
      </c>
    </row>
    <row r="10" spans="2:5" ht="30" customHeight="1" x14ac:dyDescent="0.25">
      <c r="B10" s="51" t="s">
        <v>113</v>
      </c>
      <c r="C10" s="14">
        <f>SUMIFS(Donnees!AM$4:AM$999408,Donnees!AJ$4:AJ$999408,"CPPR113")</f>
        <v>0</v>
      </c>
      <c r="D10" s="11">
        <f>SUMIFS(Donnees!AP$4:AP$999408,Donnees!AJ$4:AJ$999408,"CPPR113")</f>
        <v>0</v>
      </c>
    </row>
    <row r="11" spans="2:5" ht="20.100000000000001" customHeight="1" x14ac:dyDescent="0.25">
      <c r="B11" s="13" t="s">
        <v>88</v>
      </c>
      <c r="C11" s="14">
        <f>SUMIFS(Donnees!AM$4:AM$999408,Donnees!AJ$4:AJ$999408,"CPPR114")</f>
        <v>0</v>
      </c>
      <c r="D11" s="11">
        <f>SUMIFS(Donnees!AP$4:AP$999408,Donnees!AJ$4:AJ$999408,"CPPR114")</f>
        <v>0</v>
      </c>
    </row>
    <row r="12" spans="2:5" ht="20.100000000000001" customHeight="1" x14ac:dyDescent="0.25">
      <c r="B12" s="13" t="s">
        <v>89</v>
      </c>
      <c r="C12" s="14">
        <f>SUMIFS(Donnees!AM$4:AM$999408,Donnees!AJ$4:AJ$999408,"CPPR115")</f>
        <v>0</v>
      </c>
      <c r="D12" s="86">
        <f>SUMIFS(Donnees!AP$4:AP$999408,Donnees!AJ$4:AJ$999408,"CPPR115")</f>
        <v>0</v>
      </c>
    </row>
    <row r="13" spans="2:5" ht="20.100000000000001" customHeight="1" x14ac:dyDescent="0.25">
      <c r="B13" s="33" t="s">
        <v>90</v>
      </c>
      <c r="C13" s="24"/>
      <c r="D13" s="24"/>
    </row>
    <row r="14" spans="2:5" ht="20.100000000000001" customHeight="1" x14ac:dyDescent="0.25">
      <c r="B14" s="13" t="s">
        <v>91</v>
      </c>
      <c r="C14" s="14">
        <f>SUMIFS(Donnees!AM$4:AM$999408,Donnees!AJ$4:AJ$999408,"CPPR121")</f>
        <v>9363256.6399999969</v>
      </c>
      <c r="D14" s="11">
        <f>SUMIFS(Donnees!AP$4:AP$999408,Donnees!AJ$4:AJ$999408,"CPPR121")</f>
        <v>10238085.32</v>
      </c>
    </row>
    <row r="15" spans="2:5" ht="20.100000000000001" customHeight="1" x14ac:dyDescent="0.25">
      <c r="B15" s="13" t="s">
        <v>92</v>
      </c>
      <c r="C15" s="14">
        <f>SUMIFS(Donnees!AM$4:AM$999408,Donnees!AJ$4:AJ$999408,"CPPR122")</f>
        <v>0</v>
      </c>
      <c r="D15" s="11">
        <f>SUMIFS(Donnees!AP$4:AP$999408,Donnees!AJ$4:AJ$999408,"CPPR122")</f>
        <v>0</v>
      </c>
    </row>
    <row r="16" spans="2:5" ht="20.100000000000001" customHeight="1" x14ac:dyDescent="0.25">
      <c r="B16" s="13" t="s">
        <v>93</v>
      </c>
      <c r="C16" s="14">
        <f>SUMIFS(Donnees!AM$4:AM$999408,Donnees!AJ$4:AJ$999408,"CPPR123")</f>
        <v>16744.059999999998</v>
      </c>
      <c r="D16" s="11">
        <f>SUMIFS(Donnees!AP$4:AP$999408,Donnees!AJ$4:AJ$999408,"CPPR123")</f>
        <v>55020.659999999996</v>
      </c>
    </row>
    <row r="17" spans="2:4" ht="20.100000000000001" customHeight="1" x14ac:dyDescent="0.25">
      <c r="B17" s="13" t="s">
        <v>94</v>
      </c>
      <c r="C17" s="14">
        <f>SUMIFS(Donnees!AM$4:AM$999408,Donnees!AJ$4:AJ$999408,"CPPR124")</f>
        <v>9724</v>
      </c>
      <c r="D17" s="11">
        <f>SUMIFS(Donnees!AP$4:AP$999408,Donnees!AJ$4:AJ$999408,"CPPR124")</f>
        <v>-283</v>
      </c>
    </row>
    <row r="18" spans="2:4" ht="20.100000000000001" customHeight="1" x14ac:dyDescent="0.25">
      <c r="B18" s="13" t="s">
        <v>114</v>
      </c>
      <c r="C18" s="14">
        <f>SUMIFS(Donnees!AM$4:AM$999408,Donnees!AJ$4:AJ$999408,"CPPR125")</f>
        <v>0</v>
      </c>
      <c r="D18" s="11">
        <f>SUMIFS(Donnees!AP$4:AP$999408,Donnees!AJ$4:AJ$999408,"CPPR125")</f>
        <v>0</v>
      </c>
    </row>
    <row r="19" spans="2:4" ht="20.100000000000001" customHeight="1" x14ac:dyDescent="0.25">
      <c r="B19" s="33" t="s">
        <v>14</v>
      </c>
      <c r="C19" s="24"/>
      <c r="D19" s="24"/>
    </row>
    <row r="20" spans="2:4" ht="20.100000000000001" customHeight="1" x14ac:dyDescent="0.25">
      <c r="B20" s="13" t="s">
        <v>115</v>
      </c>
      <c r="C20" s="14">
        <f>SUMIFS(Donnees!AM$4:AM$999408,Donnees!AJ$4:AJ$999408,"CPPR131")</f>
        <v>0</v>
      </c>
      <c r="D20" s="11">
        <f>SUMIFS(Donnees!AP$4:AP$999408,Donnees!AJ$4:AJ$999408,"CPPR131")</f>
        <v>0</v>
      </c>
    </row>
    <row r="21" spans="2:4" ht="20.100000000000001" customHeight="1" x14ac:dyDescent="0.25">
      <c r="B21" s="67" t="s">
        <v>97</v>
      </c>
      <c r="C21" s="93">
        <f>SUMIFS(Donnees!AM$4:AM$999408,Donnees!AJ$4:AJ$999408,"CPPR132")</f>
        <v>0</v>
      </c>
      <c r="D21" s="93">
        <f>SUMIFS(Donnees!AP$4:AP$999408,Donnees!AJ$4:AJ$999408,"CPPR132")</f>
        <v>0</v>
      </c>
    </row>
    <row r="22" spans="2:4" ht="20.100000000000001" customHeight="1" x14ac:dyDescent="0.25">
      <c r="B22" s="97" t="s">
        <v>359</v>
      </c>
      <c r="C22" s="38">
        <f>SUMIFS(Donnees!AM$4:AM$999408,Donnees!AJ$4:AJ$999408,"CPPR133")</f>
        <v>0</v>
      </c>
      <c r="D22" s="63">
        <f>SUMIFS(Donnees!AP$4:AP$999408,Donnees!AJ$4:AJ$999408,"CPPR133")</f>
        <v>0</v>
      </c>
    </row>
    <row r="23" spans="2:4" ht="20.100000000000001" customHeight="1" thickBot="1" x14ac:dyDescent="0.3">
      <c r="B23" s="46" t="s">
        <v>132</v>
      </c>
      <c r="C23" s="44">
        <f>SUM(C8:C12,C14:C18,C20:C22)</f>
        <v>9389724.6999999974</v>
      </c>
      <c r="D23" s="44">
        <f>SUM(D8:D12,D14:D18,D20:D22)</f>
        <v>10292822.98</v>
      </c>
    </row>
    <row r="24" spans="2:4" ht="20.100000000000001" customHeight="1" thickTop="1" x14ac:dyDescent="0.25">
      <c r="B24" s="40" t="s">
        <v>58</v>
      </c>
      <c r="C24" s="42"/>
      <c r="D24" s="43"/>
    </row>
    <row r="25" spans="2:4" ht="20.100000000000001" customHeight="1" x14ac:dyDescent="0.25">
      <c r="B25" s="34" t="s">
        <v>59</v>
      </c>
      <c r="C25" s="18">
        <f>SUMIFS(Donnees!AM$4:AM$999408,Donnees!AJ$4:AJ$999408,"CPCH11")</f>
        <v>40273.019999999997</v>
      </c>
      <c r="D25" s="18">
        <f>SUMIFS(Donnees!AP$4:AP$999408,Donnees!AJ$4:AJ$999408,"CPCH11")</f>
        <v>28694.67</v>
      </c>
    </row>
    <row r="26" spans="2:4" ht="20.100000000000001" customHeight="1" x14ac:dyDescent="0.25">
      <c r="B26" s="33" t="s">
        <v>60</v>
      </c>
      <c r="C26" s="18">
        <f>SUMIFS(Donnees!AM$4:AM$999408,Donnees!AJ$4:AJ$999408,"CPCH12")</f>
        <v>438349.41</v>
      </c>
      <c r="D26" s="18">
        <f>SUMIFS(Donnees!AP$4:AP$999408,Donnees!AJ$4:AJ$999408,"CPCH12")</f>
        <v>664012.86999999988</v>
      </c>
    </row>
    <row r="27" spans="2:4" ht="20.100000000000001" customHeight="1" x14ac:dyDescent="0.25">
      <c r="B27" s="33" t="s">
        <v>2</v>
      </c>
      <c r="C27" s="24"/>
      <c r="D27" s="24"/>
    </row>
    <row r="28" spans="2:4" ht="20.100000000000001" customHeight="1" x14ac:dyDescent="0.25">
      <c r="B28" s="13" t="s">
        <v>61</v>
      </c>
      <c r="C28" s="14">
        <f>SUMIFS(Donnees!AM$4:AM$999408,Donnees!AJ$4:AJ$999408,"CPCH131")</f>
        <v>3513936.77</v>
      </c>
      <c r="D28" s="11">
        <f>SUMIFS(Donnees!AP$4:AP$999408,Donnees!AJ$4:AJ$999408,"CPCH131")</f>
        <v>3785996.8400000003</v>
      </c>
    </row>
    <row r="29" spans="2:4" ht="20.100000000000001" customHeight="1" x14ac:dyDescent="0.25">
      <c r="B29" s="13" t="s">
        <v>15</v>
      </c>
      <c r="C29" s="14">
        <f>SUMIFS(Donnees!AM$4:AM$999408,Donnees!AJ$4:AJ$999408,"CPCH132")</f>
        <v>1573101.1300000001</v>
      </c>
      <c r="D29" s="11">
        <f>SUMIFS(Donnees!AP$4:AP$999408,Donnees!AJ$4:AJ$999408,"CPCH132")</f>
        <v>1624503.84</v>
      </c>
    </row>
    <row r="30" spans="2:4" ht="20.100000000000001" customHeight="1" x14ac:dyDescent="0.25">
      <c r="B30" s="13" t="s">
        <v>62</v>
      </c>
      <c r="C30" s="14">
        <f>SUMIFS(Donnees!AM$4:AM$999408,Donnees!AJ$4:AJ$999408,"CPCH133")</f>
        <v>240840</v>
      </c>
      <c r="D30" s="11">
        <f>SUMIFS(Donnees!AP$4:AP$999408,Donnees!AJ$4:AJ$999408,"CPCH133")</f>
        <v>231859</v>
      </c>
    </row>
    <row r="31" spans="2:4" ht="20.100000000000001" customHeight="1" x14ac:dyDescent="0.25">
      <c r="B31" s="13" t="s">
        <v>63</v>
      </c>
      <c r="C31" s="14">
        <f>SUMIFS(Donnees!AM$4:AM$999408,Donnees!AJ$4:AJ$999408,"CPCH134")</f>
        <v>0</v>
      </c>
      <c r="D31" s="11">
        <f>SUMIFS(Donnees!AP$4:AP$999408,Donnees!AJ$4:AJ$999408,"CPCH134")</f>
        <v>0</v>
      </c>
    </row>
    <row r="32" spans="2:4" ht="20.100000000000001" customHeight="1" x14ac:dyDescent="0.25">
      <c r="B32" s="33" t="s">
        <v>64</v>
      </c>
      <c r="C32" s="24">
        <f>SUMIFS(Donnees!AM$4:AM$999408,Donnees!AJ$4:AJ$999408,"CPCH14")</f>
        <v>2093184.9200000002</v>
      </c>
      <c r="D32" s="24">
        <f>SUMIFS(Donnees!AP$4:AP$999408,Donnees!AJ$4:AJ$999408,"CPCH14")</f>
        <v>2495002.6300000004</v>
      </c>
    </row>
    <row r="33" spans="2:4" ht="30" customHeight="1" x14ac:dyDescent="0.25">
      <c r="B33" s="39" t="s">
        <v>117</v>
      </c>
      <c r="C33" s="65">
        <f>SUMIFS(Donnees!AM$4:AM$999408,Donnees!AJ$4:AJ$999408,"CPCH15")</f>
        <v>421963.25</v>
      </c>
      <c r="D33" s="65">
        <f>SUMIFS(Donnees!AP$4:AP$999408,Donnees!AJ$4:AJ$999408,"CPCH15")</f>
        <v>481758.7</v>
      </c>
    </row>
    <row r="34" spans="2:4" ht="20.100000000000001" customHeight="1" thickBot="1" x14ac:dyDescent="0.3">
      <c r="B34" s="46" t="s">
        <v>133</v>
      </c>
      <c r="C34" s="44">
        <f>SUM(C25,C26,C28:C31,C32,C33)</f>
        <v>8321648.5</v>
      </c>
      <c r="D34" s="44">
        <f>SUM(D25,D26,D28:D31,D32,D33)</f>
        <v>9311828.5499999989</v>
      </c>
    </row>
    <row r="35" spans="2:4" ht="20.100000000000001" customHeight="1" thickTop="1" x14ac:dyDescent="0.25">
      <c r="B35" s="40" t="s">
        <v>66</v>
      </c>
      <c r="C35" s="42"/>
      <c r="D35" s="43"/>
    </row>
    <row r="36" spans="2:4" ht="20.100000000000001" customHeight="1" x14ac:dyDescent="0.25">
      <c r="B36" s="34" t="s">
        <v>67</v>
      </c>
      <c r="C36" s="18"/>
      <c r="D36" s="18"/>
    </row>
    <row r="37" spans="2:4" ht="20.100000000000001" customHeight="1" x14ac:dyDescent="0.25">
      <c r="B37" s="13" t="s">
        <v>68</v>
      </c>
      <c r="C37" s="14">
        <f>SUMIFS(Donnees!AM$4:AM$999408,Donnees!AJ$4:AJ$999408,"CPCH211")</f>
        <v>0</v>
      </c>
      <c r="D37" s="63">
        <f>SUMIFS(Donnees!AP$4:AP$999408,Donnees!AJ$4:AJ$999408,"CPCH211")</f>
        <v>0</v>
      </c>
    </row>
    <row r="38" spans="2:4" ht="20.100000000000001" customHeight="1" x14ac:dyDescent="0.25">
      <c r="B38" s="13" t="s">
        <v>69</v>
      </c>
      <c r="C38" s="14">
        <f>SUMIFS(Donnees!AM$4:AM$999408,Donnees!AJ$4:AJ$999408,"CPCH212")</f>
        <v>0</v>
      </c>
      <c r="D38" s="75">
        <f>SUMIFS(Donnees!AP$4:AP$999408,Donnees!AJ$4:AJ$999408,"CPCH212")</f>
        <v>0</v>
      </c>
    </row>
    <row r="39" spans="2:4" ht="20.100000000000001" customHeight="1" x14ac:dyDescent="0.25">
      <c r="B39" s="13" t="s">
        <v>70</v>
      </c>
      <c r="C39" s="14">
        <f>SUMIFS(Donnees!AM$4:AM$999408,Donnees!AJ$4:AJ$999408,"CPCH213")</f>
        <v>0</v>
      </c>
      <c r="D39" s="75">
        <f>SUMIFS(Donnees!AP$4:AP$999408,Donnees!AJ$4:AJ$999408,"CPCH213")</f>
        <v>0</v>
      </c>
    </row>
    <row r="40" spans="2:4" ht="20.100000000000001" customHeight="1" x14ac:dyDescent="0.25">
      <c r="B40" s="13" t="s">
        <v>71</v>
      </c>
      <c r="C40" s="14">
        <f>SUMIFS(Donnees!AM$4:AM$999408,Donnees!AJ$4:AJ$999408,"CPCH214")</f>
        <v>0</v>
      </c>
      <c r="D40" s="21">
        <f>SUMIFS(Donnees!AP$4:AP$999408,Donnees!AJ$4:AJ$999408,"CPCH214")</f>
        <v>0</v>
      </c>
    </row>
    <row r="41" spans="2:4" ht="20.100000000000001" customHeight="1" x14ac:dyDescent="0.25">
      <c r="B41" s="33" t="s">
        <v>72</v>
      </c>
      <c r="C41" s="24">
        <f>SUMIFS(Donnees!AM$4:AM$999408,Donnees!AJ$4:AJ$999408,"CPCH22")</f>
        <v>0</v>
      </c>
      <c r="D41" s="24">
        <f>SUMIFS(Donnees!AP$4:AP$999408,Donnees!AJ$4:AJ$999408,"CPCH22")</f>
        <v>0</v>
      </c>
    </row>
    <row r="42" spans="2:4" ht="20.100000000000001" customHeight="1" x14ac:dyDescent="0.25">
      <c r="B42" s="71" t="s">
        <v>73</v>
      </c>
      <c r="C42" s="65">
        <f>SUMIFS(Donnees!AM$4:AM$999408,Donnees!AJ$4:AJ$999408,"CPCH23")</f>
        <v>0</v>
      </c>
      <c r="D42" s="65">
        <f>SUMIFS(Donnees!AP$4:AP$999408,Donnees!AJ$4:AJ$999408,"CPCH23")</f>
        <v>0</v>
      </c>
    </row>
    <row r="43" spans="2:4" ht="20.100000000000001" customHeight="1" thickBot="1" x14ac:dyDescent="0.3">
      <c r="B43" s="46" t="s">
        <v>134</v>
      </c>
      <c r="C43" s="44">
        <f>SUM(C37:C40,C41,C42)</f>
        <v>0</v>
      </c>
      <c r="D43" s="44">
        <f>SUM(D37:D40,D41,D42)</f>
        <v>0</v>
      </c>
    </row>
    <row r="44" spans="2:4" ht="20.100000000000001" customHeight="1" thickTop="1" thickBot="1" x14ac:dyDescent="0.3">
      <c r="B44" s="33" t="s">
        <v>358</v>
      </c>
      <c r="C44" s="66">
        <f>SUMIFS(Donnees!AM$4:AM$999408,Donnees!AJ$4:AJ$999408,"CPCH2A")</f>
        <v>0</v>
      </c>
      <c r="D44" s="66">
        <f>SUMIFS(Donnees!AP$4:AP$999408,Donnees!AJ$4:AJ$999408,"CPCH2A")</f>
        <v>0</v>
      </c>
    </row>
    <row r="45" spans="2:4" ht="20.100000000000001" customHeight="1" thickTop="1" thickBot="1" x14ac:dyDescent="0.3">
      <c r="B45" s="81" t="s">
        <v>118</v>
      </c>
      <c r="C45" s="45">
        <f>C23-C34-C43</f>
        <v>1068076.1999999974</v>
      </c>
      <c r="D45" s="45">
        <f>D23-D34-D43</f>
        <v>980994.43000000156</v>
      </c>
    </row>
    <row r="46" spans="2:4" ht="20.100000000000001" customHeight="1" thickTop="1" x14ac:dyDescent="0.25">
      <c r="B46" s="47" t="s">
        <v>1</v>
      </c>
      <c r="C46" s="42"/>
      <c r="D46" s="43"/>
    </row>
    <row r="47" spans="2:4" ht="20.100000000000001" customHeight="1" x14ac:dyDescent="0.25">
      <c r="B47" s="34" t="s">
        <v>98</v>
      </c>
      <c r="C47" s="18">
        <f>SUMIFS(Donnees!AM$4:AM$999408,Donnees!AJ$4:AJ$999408,"CPPR21")</f>
        <v>0</v>
      </c>
      <c r="D47" s="18">
        <f>SUMIFS(Donnees!AP$4:AP$999408,Donnees!AJ$4:AJ$999408,"CPPR21")</f>
        <v>0</v>
      </c>
    </row>
    <row r="48" spans="2:4" ht="20.100000000000001" customHeight="1" x14ac:dyDescent="0.25">
      <c r="B48" s="33" t="s">
        <v>99</v>
      </c>
      <c r="C48" s="18">
        <f>SUMIFS(Donnees!AM$4:AM$999408,Donnees!AJ$4:AJ$999408,"CPPR22")</f>
        <v>0</v>
      </c>
      <c r="D48" s="18">
        <f>SUMIFS(Donnees!AP$4:AP$999408,Donnees!AJ$4:AJ$999408,"CPPR22")</f>
        <v>0</v>
      </c>
    </row>
    <row r="49" spans="2:4" ht="20.100000000000001" customHeight="1" x14ac:dyDescent="0.25">
      <c r="B49" s="33" t="s">
        <v>100</v>
      </c>
      <c r="C49" s="18">
        <f>SUMIFS(Donnees!AM$4:AM$999408,Donnees!AJ$4:AJ$999408,"CPPR23")</f>
        <v>0</v>
      </c>
      <c r="D49" s="18">
        <f>SUMIFS(Donnees!AP$4:AP$999408,Donnees!AJ$4:AJ$999408,"CPPR23")</f>
        <v>950</v>
      </c>
    </row>
    <row r="50" spans="2:4" ht="20.100000000000001" customHeight="1" x14ac:dyDescent="0.25">
      <c r="B50" s="33" t="s">
        <v>101</v>
      </c>
      <c r="C50" s="18">
        <f>SUMIFS(Donnees!AM$4:AM$999408,Donnees!AJ$4:AJ$999408,"CPPR24")</f>
        <v>40710.699999999997</v>
      </c>
      <c r="D50" s="18">
        <f>SUMIFS(Donnees!AP$4:AP$999408,Donnees!AJ$4:AJ$999408,"CPPR24")</f>
        <v>27022.240000000002</v>
      </c>
    </row>
    <row r="51" spans="2:4" ht="20.100000000000001" customHeight="1" x14ac:dyDescent="0.25">
      <c r="B51" s="33" t="s">
        <v>186</v>
      </c>
      <c r="C51" s="18">
        <f>SUMIFS(Donnees!AM$4:AM$999408,Donnees!AJ$4:AJ$999408,"CPPR241")</f>
        <v>0</v>
      </c>
      <c r="D51" s="18">
        <f>SUMIFS(Donnees!AP$4:AP$999408,Donnees!AJ$4:AJ$999408,"CPPR241")</f>
        <v>0</v>
      </c>
    </row>
    <row r="52" spans="2:4" ht="20.100000000000001" customHeight="1" x14ac:dyDescent="0.25">
      <c r="B52" s="33" t="s">
        <v>102</v>
      </c>
      <c r="C52" s="18">
        <f>SUMIFS(Donnees!AM$4:AM$999408,Donnees!AJ$4:AJ$999408,"CPPR25")</f>
        <v>4329.75</v>
      </c>
      <c r="D52" s="18">
        <f>SUMIFS(Donnees!AP$4:AP$999408,Donnees!AJ$4:AJ$999408,"CPPR25")</f>
        <v>2480.04</v>
      </c>
    </row>
    <row r="53" spans="2:4" ht="20.100000000000001" customHeight="1" x14ac:dyDescent="0.25">
      <c r="B53" s="33" t="s">
        <v>103</v>
      </c>
      <c r="C53" s="18">
        <f>SUMIFS(Donnees!AM$4:AM$999408,Donnees!AJ$4:AJ$999408,"CPPR26")</f>
        <v>0.08</v>
      </c>
      <c r="D53" s="18">
        <f>SUMIFS(Donnees!AP$4:AP$999408,Donnees!AJ$4:AJ$999408,"CPPR26")</f>
        <v>0</v>
      </c>
    </row>
    <row r="54" spans="2:4" ht="20.100000000000001" customHeight="1" x14ac:dyDescent="0.25">
      <c r="B54" s="71" t="s">
        <v>104</v>
      </c>
      <c r="C54" s="65">
        <f>SUMIFS(Donnees!AM$4:AM$999408,Donnees!AJ$4:AJ$999408,"CPPR27")</f>
        <v>468704.25</v>
      </c>
      <c r="D54" s="65">
        <f>SUMIFS(Donnees!AP$4:AP$999408,Donnees!AJ$4:AJ$999408,"CPPR27")</f>
        <v>531657.6</v>
      </c>
    </row>
    <row r="55" spans="2:4" ht="20.100000000000001" customHeight="1" thickBot="1" x14ac:dyDescent="0.3">
      <c r="B55" s="70" t="s">
        <v>135</v>
      </c>
      <c r="C55" s="44">
        <f>SUM(C47:C54)</f>
        <v>513744.78</v>
      </c>
      <c r="D55" s="44">
        <f>SUM(D47:D54)</f>
        <v>562109.88</v>
      </c>
    </row>
    <row r="56" spans="2:4" ht="20.100000000000001" customHeight="1" thickTop="1" x14ac:dyDescent="0.25">
      <c r="B56" s="40" t="s">
        <v>75</v>
      </c>
      <c r="C56" s="49"/>
      <c r="D56" s="43"/>
    </row>
    <row r="57" spans="2:4" ht="20.100000000000001" customHeight="1" x14ac:dyDescent="0.25">
      <c r="B57" s="34" t="s">
        <v>76</v>
      </c>
      <c r="C57" s="18">
        <f>SUMIFS(Donnees!AM$4:AM$999408,Donnees!AJ$4:AJ$999408,"CPCH31")</f>
        <v>0</v>
      </c>
      <c r="D57" s="18">
        <f>SUMIFS(Donnees!AP$4:AP$999408,Donnees!AJ$4:AJ$999408,"CPCH31")</f>
        <v>0</v>
      </c>
    </row>
    <row r="58" spans="2:4" ht="20.100000000000001" customHeight="1" x14ac:dyDescent="0.25">
      <c r="B58" s="33" t="s">
        <v>21</v>
      </c>
      <c r="C58" s="18">
        <f>SUMIFS(Donnees!AM$4:AM$999408,Donnees!AJ$4:AJ$999408,"CPCH32")</f>
        <v>0</v>
      </c>
      <c r="D58" s="18">
        <f>SUMIFS(Donnees!AP$4:AP$999408,Donnees!AJ$4:AJ$999408,"CPCH32")</f>
        <v>0</v>
      </c>
    </row>
    <row r="59" spans="2:4" ht="20.100000000000001" customHeight="1" x14ac:dyDescent="0.25">
      <c r="B59" s="33" t="s">
        <v>77</v>
      </c>
      <c r="C59" s="18">
        <f>SUMIFS(Donnees!AM$4:AM$999408,Donnees!AJ$4:AJ$999408,"CPCH33")</f>
        <v>1008.4</v>
      </c>
      <c r="D59" s="18">
        <f>SUMIFS(Donnees!AP$4:AP$999408,Donnees!AJ$4:AJ$999408,"CPCH33")</f>
        <v>3229.57</v>
      </c>
    </row>
    <row r="60" spans="2:4" ht="20.100000000000001" customHeight="1" x14ac:dyDescent="0.25">
      <c r="B60" s="33" t="s">
        <v>78</v>
      </c>
      <c r="C60" s="18">
        <f>SUMIFS(Donnees!AM$4:AM$999408,Donnees!AJ$4:AJ$999408,"CPCH34")</f>
        <v>0.13</v>
      </c>
      <c r="D60" s="18">
        <f>SUMIFS(Donnees!AP$4:AP$999408,Donnees!AJ$4:AJ$999408,"CPCH34")</f>
        <v>0</v>
      </c>
    </row>
    <row r="61" spans="2:4" ht="20.100000000000001" customHeight="1" x14ac:dyDescent="0.25">
      <c r="B61" s="71" t="s">
        <v>79</v>
      </c>
      <c r="C61" s="65">
        <f>SUMIFS(Donnees!AM$4:AM$999408,Donnees!AJ$4:AJ$999408,"CPCH35")</f>
        <v>0</v>
      </c>
      <c r="D61" s="65">
        <f>SUMIFS(Donnees!AP$4:AP$999408,Donnees!AJ$4:AJ$999408,"CPCH35")</f>
        <v>0</v>
      </c>
    </row>
    <row r="62" spans="2:4" ht="20.100000000000001" customHeight="1" thickBot="1" x14ac:dyDescent="0.3">
      <c r="B62" s="70" t="s">
        <v>136</v>
      </c>
      <c r="C62" s="44">
        <f>SUM(C57:C61)</f>
        <v>1008.53</v>
      </c>
      <c r="D62" s="44">
        <f>SUM(D57:D61)</f>
        <v>3229.57</v>
      </c>
    </row>
    <row r="63" spans="2:4" ht="20.100000000000001" customHeight="1" thickTop="1" x14ac:dyDescent="0.25">
      <c r="B63" s="82" t="s">
        <v>137</v>
      </c>
      <c r="C63" s="24">
        <f>C55-C62</f>
        <v>512736.25</v>
      </c>
      <c r="D63" s="24">
        <f>D55-D62</f>
        <v>558880.31000000006</v>
      </c>
    </row>
    <row r="64" spans="2:4" ht="20.100000000000001" customHeight="1" thickBot="1" x14ac:dyDescent="0.3">
      <c r="B64" s="71" t="s">
        <v>120</v>
      </c>
      <c r="C64" s="84">
        <f>SUMIFS(Donnees!AM$4:AM$999408,Donnees!AJ$4:AJ$999408,"CPCH36")</f>
        <v>548556</v>
      </c>
      <c r="D64" s="84">
        <f>SUMIFS(Donnees!AP$4:AP$999408,Donnees!AJ$4:AJ$999408,"CPCH36")</f>
        <v>530069</v>
      </c>
    </row>
    <row r="65" spans="2:4" ht="20.100000000000001" customHeight="1" thickTop="1" thickBot="1" x14ac:dyDescent="0.3">
      <c r="B65" s="83" t="s">
        <v>119</v>
      </c>
      <c r="C65" s="7">
        <f>C45+C63-C64</f>
        <v>1032256.4499999974</v>
      </c>
      <c r="D65" s="7">
        <f>D45+D63-D64</f>
        <v>1009805.7400000016</v>
      </c>
    </row>
    <row r="66" spans="2:4" ht="15.75" thickTop="1" x14ac:dyDescent="0.25"/>
  </sheetData>
  <mergeCells count="3">
    <mergeCell ref="C1:D1"/>
    <mergeCell ref="C2:D2"/>
    <mergeCell ref="B4:D4"/>
  </mergeCells>
  <printOptions horizontalCentered="1"/>
  <pageMargins left="0" right="0" top="0" bottom="0" header="0.31496062992125984" footer="0.31496062992125984"/>
  <pageSetup paperSize="9" scale="82" orientation="portrait" r:id="rId1"/>
  <rowBreaks count="1" manualBreakCount="1">
    <brk id="45" min="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K404"/>
  <sheetViews>
    <sheetView workbookViewId="0"/>
  </sheetViews>
  <sheetFormatPr baseColWidth="10" defaultRowHeight="15" x14ac:dyDescent="0.25"/>
  <cols>
    <col min="1" max="1" width="14.7109375" bestFit="1" customWidth="1"/>
    <col min="6" max="6" width="12.42578125" bestFit="1" customWidth="1"/>
    <col min="7" max="7" width="15.5703125" bestFit="1" customWidth="1"/>
    <col min="35" max="35" width="19.42578125" bestFit="1" customWidth="1"/>
    <col min="36" max="36" width="11.42578125" style="2" customWidth="1"/>
    <col min="37" max="37" width="21.85546875" style="1" bestFit="1" customWidth="1"/>
    <col min="38" max="38" width="26.7109375" style="1" bestFit="1" customWidth="1"/>
    <col min="39" max="39" width="21" style="1" bestFit="1" customWidth="1"/>
    <col min="40" max="40" width="21.85546875" style="1" bestFit="1" customWidth="1"/>
    <col min="41" max="41" width="26.7109375" style="1" bestFit="1" customWidth="1"/>
    <col min="42" max="42" width="21" style="1" bestFit="1" customWidth="1"/>
    <col min="43" max="43" width="24.140625" style="1" bestFit="1" customWidth="1"/>
    <col min="44" max="44" width="13.5703125" style="2" hidden="1" customWidth="1"/>
    <col min="45" max="48" width="11.42578125" style="2" hidden="1" customWidth="1"/>
    <col min="49" max="49" width="15" style="2" hidden="1" customWidth="1"/>
    <col min="50" max="50" width="15.28515625" style="2" hidden="1" customWidth="1"/>
    <col min="51" max="51" width="12.5703125" style="2" hidden="1" customWidth="1"/>
    <col min="52" max="52" width="15.28515625" style="2" hidden="1" customWidth="1"/>
    <col min="53" max="53" width="12.5703125" style="2" hidden="1" customWidth="1"/>
    <col min="54" max="54" width="14.5703125" hidden="1" customWidth="1"/>
    <col min="55" max="55" width="23.28515625" hidden="1" customWidth="1"/>
    <col min="56" max="56" width="20.28515625" hidden="1" customWidth="1"/>
    <col min="57" max="57" width="27.7109375" hidden="1" customWidth="1"/>
    <col min="58" max="58" width="17.5703125" hidden="1" customWidth="1"/>
    <col min="59" max="60" width="18.5703125" hidden="1" customWidth="1"/>
    <col min="61" max="61" width="11.42578125" hidden="1" customWidth="1"/>
    <col min="62" max="62" width="12.5703125" hidden="1" customWidth="1"/>
    <col min="63" max="63" width="12.42578125" hidden="1" customWidth="1"/>
  </cols>
  <sheetData>
    <row r="1" spans="1:63" s="2" customFormat="1" x14ac:dyDescent="0.25">
      <c r="A1" s="2" t="s">
        <v>177</v>
      </c>
      <c r="B1" s="2" t="str">
        <f>AR4</f>
        <v>PB</v>
      </c>
      <c r="C1" s="2" t="str">
        <f>AS4</f>
        <v>QUALIAC</v>
      </c>
      <c r="D1" s="2" t="s">
        <v>178</v>
      </c>
      <c r="E1" s="2" t="str">
        <f>AT4</f>
        <v>Parc d'Activité de tronquière</v>
      </c>
      <c r="F1" s="2" t="s">
        <v>179</v>
      </c>
      <c r="G1" s="2" t="str">
        <f>AU4</f>
        <v>15000</v>
      </c>
      <c r="H1" s="2" t="s">
        <v>180</v>
      </c>
      <c r="I1" s="2" t="str">
        <f>AV4</f>
        <v>AURILLAC</v>
      </c>
      <c r="J1" s="2" t="s">
        <v>181</v>
      </c>
      <c r="K1" s="2" t="str">
        <f>AW4</f>
        <v>12345678912345</v>
      </c>
      <c r="AQ1" s="1"/>
    </row>
    <row r="2" spans="1:63" s="2" customFormat="1" x14ac:dyDescent="0.25">
      <c r="A2" s="2" t="s">
        <v>182</v>
      </c>
      <c r="B2" s="2" t="str">
        <f>AX4</f>
        <v>01/2014</v>
      </c>
      <c r="C2" s="2" t="str">
        <f>AY4</f>
        <v>12/2014</v>
      </c>
      <c r="D2" s="2" t="s">
        <v>183</v>
      </c>
      <c r="E2" s="2" t="str">
        <f>AZ4</f>
        <v>01/2013</v>
      </c>
      <c r="F2" s="2" t="str">
        <f>BA4</f>
        <v>12/2013</v>
      </c>
      <c r="G2" s="2" t="s">
        <v>184</v>
      </c>
      <c r="H2" s="2" t="str">
        <f>BB4</f>
        <v>31/12/2014</v>
      </c>
      <c r="I2" s="2" t="s">
        <v>185</v>
      </c>
      <c r="J2" s="2" t="str">
        <f>BC4</f>
        <v>01/01/2015</v>
      </c>
      <c r="K2" s="2" t="str">
        <f>BD4</f>
        <v>31/12/2015</v>
      </c>
      <c r="AQ2" s="1"/>
    </row>
    <row r="3" spans="1:63" s="2" customFormat="1" x14ac:dyDescent="0.25">
      <c r="A3" s="2" t="s">
        <v>138</v>
      </c>
      <c r="B3" s="2" t="s">
        <v>139</v>
      </c>
      <c r="C3" s="2" t="s">
        <v>140</v>
      </c>
      <c r="D3" s="2" t="s">
        <v>139</v>
      </c>
      <c r="E3" s="2" t="s">
        <v>141</v>
      </c>
      <c r="F3" s="2" t="s">
        <v>139</v>
      </c>
      <c r="G3" s="2" t="s">
        <v>142</v>
      </c>
      <c r="H3" s="2" t="s">
        <v>139</v>
      </c>
      <c r="I3" s="2" t="s">
        <v>143</v>
      </c>
      <c r="J3" s="2" t="s">
        <v>139</v>
      </c>
      <c r="K3" s="2" t="s">
        <v>144</v>
      </c>
      <c r="L3" s="2" t="s">
        <v>139</v>
      </c>
      <c r="M3" s="2" t="s">
        <v>145</v>
      </c>
      <c r="N3" s="2" t="s">
        <v>139</v>
      </c>
      <c r="O3" s="2" t="s">
        <v>146</v>
      </c>
      <c r="P3" s="2" t="s">
        <v>139</v>
      </c>
      <c r="Q3" s="2" t="s">
        <v>147</v>
      </c>
      <c r="R3" s="2" t="s">
        <v>139</v>
      </c>
      <c r="S3" s="2" t="s">
        <v>148</v>
      </c>
      <c r="T3" s="2" t="s">
        <v>139</v>
      </c>
      <c r="U3" s="2" t="s">
        <v>149</v>
      </c>
      <c r="V3" s="2" t="s">
        <v>139</v>
      </c>
      <c r="W3" s="2" t="s">
        <v>150</v>
      </c>
      <c r="X3" s="2" t="s">
        <v>139</v>
      </c>
      <c r="Y3" s="2" t="s">
        <v>151</v>
      </c>
      <c r="Z3" s="2" t="s">
        <v>139</v>
      </c>
      <c r="AA3" s="2" t="s">
        <v>152</v>
      </c>
      <c r="AB3" s="2" t="s">
        <v>139</v>
      </c>
      <c r="AC3" s="2" t="s">
        <v>153</v>
      </c>
      <c r="AD3" s="2" t="s">
        <v>139</v>
      </c>
      <c r="AE3" s="2" t="s">
        <v>154</v>
      </c>
      <c r="AF3" s="2" t="s">
        <v>139</v>
      </c>
      <c r="AG3" s="2" t="s">
        <v>155</v>
      </c>
      <c r="AH3" s="2" t="s">
        <v>139</v>
      </c>
      <c r="AI3" s="2" t="s">
        <v>156</v>
      </c>
      <c r="AJ3" s="2" t="s">
        <v>157</v>
      </c>
      <c r="AK3" s="2" t="s">
        <v>158</v>
      </c>
      <c r="AL3" s="2" t="s">
        <v>159</v>
      </c>
      <c r="AM3" s="2" t="s">
        <v>160</v>
      </c>
      <c r="AN3" s="2" t="s">
        <v>161</v>
      </c>
      <c r="AO3" s="2" t="s">
        <v>162</v>
      </c>
      <c r="AP3" s="2" t="s">
        <v>163</v>
      </c>
      <c r="AQ3" s="1" t="s">
        <v>164</v>
      </c>
      <c r="AR3" s="2" t="s">
        <v>165</v>
      </c>
      <c r="AS3" s="2" t="s">
        <v>139</v>
      </c>
      <c r="AT3" s="2" t="s">
        <v>166</v>
      </c>
      <c r="AU3" s="2" t="s">
        <v>167</v>
      </c>
      <c r="AV3" s="2" t="s">
        <v>168</v>
      </c>
      <c r="AW3" s="2" t="s">
        <v>169</v>
      </c>
      <c r="AX3" s="2" t="s">
        <v>170</v>
      </c>
      <c r="AY3" s="2" t="s">
        <v>171</v>
      </c>
      <c r="AZ3" s="2" t="s">
        <v>172</v>
      </c>
      <c r="BA3" s="2" t="s">
        <v>173</v>
      </c>
      <c r="BB3" s="2" t="s">
        <v>174</v>
      </c>
      <c r="BC3" s="2" t="s">
        <v>175</v>
      </c>
      <c r="BD3" s="2" t="s">
        <v>176</v>
      </c>
      <c r="BE3" s="2" t="s">
        <v>192</v>
      </c>
      <c r="BF3" s="2" t="s">
        <v>193</v>
      </c>
      <c r="BG3" s="2" t="s">
        <v>194</v>
      </c>
      <c r="BH3" s="2" t="s">
        <v>195</v>
      </c>
      <c r="BI3" s="2" t="s">
        <v>196</v>
      </c>
      <c r="BJ3" s="2" t="s">
        <v>297</v>
      </c>
      <c r="BK3" s="2" t="s">
        <v>383</v>
      </c>
    </row>
    <row r="4" spans="1:63" s="29" customFormat="1" x14ac:dyDescent="0.25">
      <c r="A4" s="29" t="s">
        <v>384</v>
      </c>
      <c r="B4" s="29" t="s">
        <v>385</v>
      </c>
      <c r="C4" s="29" t="s">
        <v>386</v>
      </c>
      <c r="D4" s="29" t="s">
        <v>387</v>
      </c>
      <c r="E4" s="29" t="s">
        <v>388</v>
      </c>
      <c r="F4" s="29" t="s">
        <v>389</v>
      </c>
      <c r="G4" s="29" t="s">
        <v>390</v>
      </c>
      <c r="H4" s="29" t="s">
        <v>391</v>
      </c>
      <c r="I4" s="29" t="s">
        <v>392</v>
      </c>
      <c r="J4" s="29" t="s">
        <v>393</v>
      </c>
      <c r="AG4" s="29" t="s">
        <v>514</v>
      </c>
      <c r="AH4" s="29" t="s">
        <v>515</v>
      </c>
      <c r="AJ4" s="29" t="s">
        <v>392</v>
      </c>
      <c r="AK4" s="1">
        <v>0</v>
      </c>
      <c r="AL4" s="1">
        <v>0</v>
      </c>
      <c r="AM4" s="1">
        <v>0</v>
      </c>
      <c r="AN4" s="1">
        <v>43963.89</v>
      </c>
      <c r="AO4" s="1">
        <v>0</v>
      </c>
      <c r="AP4" s="1">
        <v>43963.89</v>
      </c>
      <c r="AQ4" s="1">
        <v>0</v>
      </c>
      <c r="AR4" s="2" t="s">
        <v>516</v>
      </c>
      <c r="AS4" s="2" t="s">
        <v>517</v>
      </c>
      <c r="AT4" s="2" t="s">
        <v>518</v>
      </c>
      <c r="AU4" s="2" t="s">
        <v>395</v>
      </c>
      <c r="AV4" s="2" t="s">
        <v>396</v>
      </c>
      <c r="AW4" s="2" t="s">
        <v>519</v>
      </c>
      <c r="AX4" s="89" t="s">
        <v>520</v>
      </c>
      <c r="AY4" s="89" t="s">
        <v>521</v>
      </c>
      <c r="AZ4" s="89" t="s">
        <v>522</v>
      </c>
      <c r="BA4" s="89" t="s">
        <v>523</v>
      </c>
      <c r="BB4" s="89" t="s">
        <v>524</v>
      </c>
      <c r="BC4" s="89" t="s">
        <v>525</v>
      </c>
      <c r="BD4" s="89" t="s">
        <v>526</v>
      </c>
      <c r="BE4" s="29" t="s">
        <v>397</v>
      </c>
      <c r="BF4" s="29" t="s">
        <v>398</v>
      </c>
      <c r="BG4" s="29" t="s">
        <v>527</v>
      </c>
      <c r="BH4" s="29" t="s">
        <v>399</v>
      </c>
      <c r="BI4" s="29" t="s">
        <v>400</v>
      </c>
      <c r="BJ4" s="29" t="s">
        <v>528</v>
      </c>
      <c r="BK4" s="94" t="s">
        <v>399</v>
      </c>
    </row>
    <row r="5" spans="1:63" s="29" customFormat="1" x14ac:dyDescent="0.25">
      <c r="A5" s="29" t="s">
        <v>384</v>
      </c>
      <c r="B5" s="29" t="s">
        <v>385</v>
      </c>
      <c r="C5" s="29" t="s">
        <v>386</v>
      </c>
      <c r="D5" s="29" t="s">
        <v>387</v>
      </c>
      <c r="E5" s="29" t="s">
        <v>388</v>
      </c>
      <c r="F5" s="29" t="s">
        <v>389</v>
      </c>
      <c r="G5" s="29" t="s">
        <v>390</v>
      </c>
      <c r="H5" s="29" t="s">
        <v>391</v>
      </c>
      <c r="I5" s="29" t="s">
        <v>392</v>
      </c>
      <c r="J5" s="29" t="s">
        <v>393</v>
      </c>
      <c r="AG5" s="29" t="s">
        <v>529</v>
      </c>
      <c r="AH5" s="29" t="s">
        <v>530</v>
      </c>
      <c r="AJ5" s="29" t="s">
        <v>392</v>
      </c>
      <c r="AK5" s="1">
        <v>0</v>
      </c>
      <c r="AL5" s="1">
        <v>0</v>
      </c>
      <c r="AM5" s="1">
        <v>0</v>
      </c>
      <c r="AN5" s="1">
        <v>0</v>
      </c>
      <c r="AO5" s="1">
        <v>28448.11</v>
      </c>
      <c r="AP5" s="1">
        <v>-28448.11</v>
      </c>
      <c r="AQ5" s="1">
        <v>0</v>
      </c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63" s="29" customFormat="1" x14ac:dyDescent="0.25">
      <c r="A6" s="29" t="s">
        <v>384</v>
      </c>
      <c r="B6" s="29" t="s">
        <v>385</v>
      </c>
      <c r="C6" s="29" t="s">
        <v>386</v>
      </c>
      <c r="D6" s="29" t="s">
        <v>387</v>
      </c>
      <c r="E6" s="29" t="s">
        <v>388</v>
      </c>
      <c r="F6" s="29" t="s">
        <v>389</v>
      </c>
      <c r="G6" s="29" t="s">
        <v>390</v>
      </c>
      <c r="H6" s="29" t="s">
        <v>391</v>
      </c>
      <c r="I6" s="29" t="s">
        <v>401</v>
      </c>
      <c r="J6" s="29" t="s">
        <v>402</v>
      </c>
      <c r="K6" s="29" t="s">
        <v>403</v>
      </c>
      <c r="L6" s="29" t="s">
        <v>9</v>
      </c>
      <c r="AG6" s="29" t="s">
        <v>404</v>
      </c>
      <c r="AH6" s="29" t="s">
        <v>531</v>
      </c>
      <c r="AJ6" s="29" t="s">
        <v>403</v>
      </c>
      <c r="AK6" s="1">
        <v>27725.83</v>
      </c>
      <c r="AL6" s="1">
        <v>0</v>
      </c>
      <c r="AM6" s="1">
        <v>27725.83</v>
      </c>
      <c r="AN6" s="1">
        <v>27725.83</v>
      </c>
      <c r="AO6" s="1">
        <v>0</v>
      </c>
      <c r="AP6" s="1">
        <v>27725.83</v>
      </c>
      <c r="AQ6" s="1">
        <v>0</v>
      </c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:63" s="29" customFormat="1" x14ac:dyDescent="0.25">
      <c r="A7" s="29" t="s">
        <v>384</v>
      </c>
      <c r="B7" s="29" t="s">
        <v>385</v>
      </c>
      <c r="C7" s="29" t="s">
        <v>386</v>
      </c>
      <c r="D7" s="29" t="s">
        <v>387</v>
      </c>
      <c r="E7" s="29" t="s">
        <v>388</v>
      </c>
      <c r="F7" s="29" t="s">
        <v>389</v>
      </c>
      <c r="G7" s="29" t="s">
        <v>390</v>
      </c>
      <c r="H7" s="29" t="s">
        <v>391</v>
      </c>
      <c r="I7" s="29" t="s">
        <v>401</v>
      </c>
      <c r="J7" s="29" t="s">
        <v>402</v>
      </c>
      <c r="K7" s="29" t="s">
        <v>403</v>
      </c>
      <c r="L7" s="29" t="s">
        <v>9</v>
      </c>
      <c r="AG7" s="29" t="s">
        <v>405</v>
      </c>
      <c r="AH7" s="29" t="s">
        <v>532</v>
      </c>
      <c r="AJ7" s="29" t="s">
        <v>403</v>
      </c>
      <c r="AK7" s="1">
        <v>11531.45</v>
      </c>
      <c r="AL7" s="1">
        <v>0</v>
      </c>
      <c r="AM7" s="1">
        <v>11531.45</v>
      </c>
      <c r="AN7" s="1">
        <v>11531.45</v>
      </c>
      <c r="AO7" s="1">
        <v>0</v>
      </c>
      <c r="AP7" s="1">
        <v>11531.45</v>
      </c>
      <c r="AQ7" s="1">
        <v>0</v>
      </c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1:63" s="29" customFormat="1" x14ac:dyDescent="0.25">
      <c r="A8" s="29" t="s">
        <v>384</v>
      </c>
      <c r="B8" s="29" t="s">
        <v>385</v>
      </c>
      <c r="C8" s="29" t="s">
        <v>386</v>
      </c>
      <c r="D8" s="29" t="s">
        <v>387</v>
      </c>
      <c r="E8" s="29" t="s">
        <v>388</v>
      </c>
      <c r="F8" s="29" t="s">
        <v>389</v>
      </c>
      <c r="G8" s="29" t="s">
        <v>390</v>
      </c>
      <c r="H8" s="29" t="s">
        <v>391</v>
      </c>
      <c r="I8" s="29" t="s">
        <v>401</v>
      </c>
      <c r="J8" s="29" t="s">
        <v>402</v>
      </c>
      <c r="K8" s="29" t="s">
        <v>403</v>
      </c>
      <c r="L8" s="29" t="s">
        <v>9</v>
      </c>
      <c r="AG8" s="29" t="s">
        <v>406</v>
      </c>
      <c r="AH8" s="29" t="s">
        <v>533</v>
      </c>
      <c r="AJ8" s="29" t="s">
        <v>403</v>
      </c>
      <c r="AK8" s="1">
        <v>364848.63</v>
      </c>
      <c r="AL8" s="1">
        <v>0</v>
      </c>
      <c r="AM8" s="1">
        <v>364848.63</v>
      </c>
      <c r="AN8" s="1">
        <v>386400.19</v>
      </c>
      <c r="AO8" s="1">
        <v>0</v>
      </c>
      <c r="AP8" s="1">
        <v>386400.19</v>
      </c>
      <c r="AQ8" s="1">
        <v>0</v>
      </c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1:63" s="29" customFormat="1" x14ac:dyDescent="0.25">
      <c r="A9" s="29" t="s">
        <v>384</v>
      </c>
      <c r="B9" s="29" t="s">
        <v>385</v>
      </c>
      <c r="C9" s="29" t="s">
        <v>386</v>
      </c>
      <c r="D9" s="29" t="s">
        <v>387</v>
      </c>
      <c r="E9" s="29" t="s">
        <v>388</v>
      </c>
      <c r="F9" s="29" t="s">
        <v>389</v>
      </c>
      <c r="G9" s="29" t="s">
        <v>390</v>
      </c>
      <c r="H9" s="29" t="s">
        <v>391</v>
      </c>
      <c r="I9" s="29" t="s">
        <v>401</v>
      </c>
      <c r="J9" s="29" t="s">
        <v>402</v>
      </c>
      <c r="K9" s="29" t="s">
        <v>403</v>
      </c>
      <c r="L9" s="29" t="s">
        <v>9</v>
      </c>
      <c r="AG9" s="29" t="s">
        <v>407</v>
      </c>
      <c r="AH9" s="29" t="s">
        <v>534</v>
      </c>
      <c r="AJ9" s="29" t="s">
        <v>403</v>
      </c>
      <c r="AK9" s="1">
        <v>91174.78</v>
      </c>
      <c r="AL9" s="1">
        <v>0</v>
      </c>
      <c r="AM9" s="1">
        <v>91174.78</v>
      </c>
      <c r="AN9" s="1">
        <v>89876.78</v>
      </c>
      <c r="AO9" s="1">
        <v>0</v>
      </c>
      <c r="AP9" s="1">
        <v>89876.78</v>
      </c>
      <c r="AQ9" s="1">
        <v>0</v>
      </c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1:63" s="29" customFormat="1" x14ac:dyDescent="0.25">
      <c r="A10" s="29" t="s">
        <v>384</v>
      </c>
      <c r="B10" s="29" t="s">
        <v>385</v>
      </c>
      <c r="C10" s="29" t="s">
        <v>386</v>
      </c>
      <c r="D10" s="29" t="s">
        <v>387</v>
      </c>
      <c r="E10" s="29" t="s">
        <v>388</v>
      </c>
      <c r="F10" s="29" t="s">
        <v>389</v>
      </c>
      <c r="G10" s="29" t="s">
        <v>390</v>
      </c>
      <c r="H10" s="29" t="s">
        <v>391</v>
      </c>
      <c r="I10" s="29" t="s">
        <v>401</v>
      </c>
      <c r="J10" s="29" t="s">
        <v>402</v>
      </c>
      <c r="K10" s="29" t="s">
        <v>403</v>
      </c>
      <c r="L10" s="29" t="s">
        <v>9</v>
      </c>
      <c r="AG10" s="29" t="s">
        <v>535</v>
      </c>
      <c r="AH10" s="29" t="s">
        <v>536</v>
      </c>
      <c r="AJ10" s="29" t="s">
        <v>403</v>
      </c>
      <c r="AK10" s="1">
        <v>0</v>
      </c>
      <c r="AL10" s="1">
        <v>26314.61</v>
      </c>
      <c r="AM10" s="1">
        <v>-26314.61</v>
      </c>
      <c r="AN10" s="1">
        <v>0</v>
      </c>
      <c r="AO10" s="1">
        <v>25761.13</v>
      </c>
      <c r="AP10" s="1">
        <v>-25761.13</v>
      </c>
      <c r="AQ10" s="1">
        <v>0</v>
      </c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1:63" s="29" customFormat="1" x14ac:dyDescent="0.25">
      <c r="A11" s="29" t="s">
        <v>384</v>
      </c>
      <c r="B11" s="29" t="s">
        <v>385</v>
      </c>
      <c r="C11" s="29" t="s">
        <v>386</v>
      </c>
      <c r="D11" s="29" t="s">
        <v>387</v>
      </c>
      <c r="E11" s="29" t="s">
        <v>388</v>
      </c>
      <c r="F11" s="29" t="s">
        <v>389</v>
      </c>
      <c r="G11" s="29" t="s">
        <v>390</v>
      </c>
      <c r="H11" s="29" t="s">
        <v>391</v>
      </c>
      <c r="I11" s="29" t="s">
        <v>401</v>
      </c>
      <c r="J11" s="29" t="s">
        <v>402</v>
      </c>
      <c r="K11" s="29" t="s">
        <v>403</v>
      </c>
      <c r="L11" s="29" t="s">
        <v>9</v>
      </c>
      <c r="AG11" s="29" t="s">
        <v>537</v>
      </c>
      <c r="AH11" s="29" t="s">
        <v>538</v>
      </c>
      <c r="AJ11" s="29" t="s">
        <v>403</v>
      </c>
      <c r="AK11" s="1">
        <v>0</v>
      </c>
      <c r="AL11" s="1">
        <v>11531.45</v>
      </c>
      <c r="AM11" s="1">
        <v>-11531.45</v>
      </c>
      <c r="AN11" s="1">
        <v>0</v>
      </c>
      <c r="AO11" s="1">
        <v>11531.45</v>
      </c>
      <c r="AP11" s="1">
        <v>-11531.45</v>
      </c>
      <c r="AQ11" s="1">
        <v>0</v>
      </c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1:63" s="29" customFormat="1" x14ac:dyDescent="0.25">
      <c r="A12" s="29" t="s">
        <v>384</v>
      </c>
      <c r="B12" s="29" t="s">
        <v>385</v>
      </c>
      <c r="C12" s="29" t="s">
        <v>386</v>
      </c>
      <c r="D12" s="29" t="s">
        <v>387</v>
      </c>
      <c r="E12" s="29" t="s">
        <v>388</v>
      </c>
      <c r="F12" s="29" t="s">
        <v>389</v>
      </c>
      <c r="G12" s="29" t="s">
        <v>390</v>
      </c>
      <c r="H12" s="29" t="s">
        <v>391</v>
      </c>
      <c r="I12" s="29" t="s">
        <v>401</v>
      </c>
      <c r="J12" s="29" t="s">
        <v>402</v>
      </c>
      <c r="K12" s="29" t="s">
        <v>403</v>
      </c>
      <c r="L12" s="29" t="s">
        <v>9</v>
      </c>
      <c r="AG12" s="29" t="s">
        <v>539</v>
      </c>
      <c r="AH12" s="29" t="s">
        <v>540</v>
      </c>
      <c r="AJ12" s="29" t="s">
        <v>403</v>
      </c>
      <c r="AK12" s="1">
        <v>0</v>
      </c>
      <c r="AL12" s="1">
        <v>349907.09</v>
      </c>
      <c r="AM12" s="1">
        <v>-349907.09</v>
      </c>
      <c r="AN12" s="1">
        <v>0</v>
      </c>
      <c r="AO12" s="1">
        <v>363977.45</v>
      </c>
      <c r="AP12" s="1">
        <v>-363977.45</v>
      </c>
      <c r="AQ12" s="1">
        <v>0</v>
      </c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1:63" s="29" customFormat="1" x14ac:dyDescent="0.25">
      <c r="A13" s="29" t="s">
        <v>384</v>
      </c>
      <c r="B13" s="29" t="s">
        <v>385</v>
      </c>
      <c r="C13" s="29" t="s">
        <v>386</v>
      </c>
      <c r="D13" s="29" t="s">
        <v>387</v>
      </c>
      <c r="E13" s="29" t="s">
        <v>388</v>
      </c>
      <c r="F13" s="29" t="s">
        <v>389</v>
      </c>
      <c r="G13" s="29" t="s">
        <v>390</v>
      </c>
      <c r="H13" s="29" t="s">
        <v>391</v>
      </c>
      <c r="I13" s="29" t="s">
        <v>401</v>
      </c>
      <c r="J13" s="29" t="s">
        <v>402</v>
      </c>
      <c r="K13" s="29" t="s">
        <v>403</v>
      </c>
      <c r="L13" s="29" t="s">
        <v>9</v>
      </c>
      <c r="AG13" s="29" t="s">
        <v>541</v>
      </c>
      <c r="AH13" s="29" t="s">
        <v>542</v>
      </c>
      <c r="AJ13" s="29" t="s">
        <v>403</v>
      </c>
      <c r="AK13" s="1">
        <v>0</v>
      </c>
      <c r="AL13" s="1">
        <v>71726.710000000006</v>
      </c>
      <c r="AM13" s="1">
        <v>-71726.710000000006</v>
      </c>
      <c r="AN13" s="1">
        <v>0</v>
      </c>
      <c r="AO13" s="1">
        <v>63533.63</v>
      </c>
      <c r="AP13" s="1">
        <v>-63533.63</v>
      </c>
      <c r="AQ13" s="1">
        <v>0</v>
      </c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4" spans="1:63" s="29" customFormat="1" x14ac:dyDescent="0.25">
      <c r="A14" s="29" t="s">
        <v>384</v>
      </c>
      <c r="B14" s="29" t="s">
        <v>385</v>
      </c>
      <c r="C14" s="29" t="s">
        <v>386</v>
      </c>
      <c r="D14" s="29" t="s">
        <v>387</v>
      </c>
      <c r="E14" s="29" t="s">
        <v>388</v>
      </c>
      <c r="F14" s="29" t="s">
        <v>389</v>
      </c>
      <c r="G14" s="29" t="s">
        <v>390</v>
      </c>
      <c r="H14" s="29" t="s">
        <v>391</v>
      </c>
      <c r="I14" s="29" t="s">
        <v>408</v>
      </c>
      <c r="J14" s="29" t="s">
        <v>409</v>
      </c>
      <c r="AG14" s="29" t="s">
        <v>543</v>
      </c>
      <c r="AH14" s="29" t="s">
        <v>544</v>
      </c>
      <c r="AJ14" s="29" t="s">
        <v>408</v>
      </c>
      <c r="AK14" s="1">
        <v>26068.78</v>
      </c>
      <c r="AL14" s="1">
        <v>0</v>
      </c>
      <c r="AM14" s="1">
        <v>26068.78</v>
      </c>
      <c r="AN14" s="1">
        <v>26068.78</v>
      </c>
      <c r="AO14" s="1">
        <v>0</v>
      </c>
      <c r="AP14" s="1">
        <v>26068.78</v>
      </c>
      <c r="AQ14" s="1">
        <v>0</v>
      </c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1:63" s="29" customFormat="1" x14ac:dyDescent="0.25">
      <c r="A15" s="29" t="s">
        <v>384</v>
      </c>
      <c r="B15" s="29" t="s">
        <v>385</v>
      </c>
      <c r="C15" s="29" t="s">
        <v>386</v>
      </c>
      <c r="D15" s="29" t="s">
        <v>387</v>
      </c>
      <c r="E15" s="29" t="s">
        <v>388</v>
      </c>
      <c r="F15" s="29" t="s">
        <v>389</v>
      </c>
      <c r="G15" s="29" t="s">
        <v>390</v>
      </c>
      <c r="H15" s="29" t="s">
        <v>391</v>
      </c>
      <c r="I15" s="29" t="s">
        <v>408</v>
      </c>
      <c r="J15" s="29" t="s">
        <v>409</v>
      </c>
      <c r="AG15" s="29" t="s">
        <v>545</v>
      </c>
      <c r="AH15" s="29" t="s">
        <v>546</v>
      </c>
      <c r="AJ15" s="29" t="s">
        <v>408</v>
      </c>
      <c r="AK15" s="1">
        <v>17684.09</v>
      </c>
      <c r="AL15" s="1">
        <v>0</v>
      </c>
      <c r="AM15" s="1">
        <v>17684.09</v>
      </c>
      <c r="AN15" s="1">
        <v>17684.09</v>
      </c>
      <c r="AO15" s="1">
        <v>0</v>
      </c>
      <c r="AP15" s="1">
        <v>17684.09</v>
      </c>
      <c r="AQ15" s="1">
        <v>0</v>
      </c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1:63" s="29" customFormat="1" x14ac:dyDescent="0.25">
      <c r="A16" s="29" t="s">
        <v>384</v>
      </c>
      <c r="B16" s="29" t="s">
        <v>385</v>
      </c>
      <c r="C16" s="29" t="s">
        <v>386</v>
      </c>
      <c r="D16" s="29" t="s">
        <v>387</v>
      </c>
      <c r="E16" s="29" t="s">
        <v>388</v>
      </c>
      <c r="F16" s="29" t="s">
        <v>389</v>
      </c>
      <c r="G16" s="29" t="s">
        <v>390</v>
      </c>
      <c r="H16" s="29" t="s">
        <v>391</v>
      </c>
      <c r="I16" s="29" t="s">
        <v>408</v>
      </c>
      <c r="J16" s="29" t="s">
        <v>409</v>
      </c>
      <c r="AG16" s="29" t="s">
        <v>547</v>
      </c>
      <c r="AH16" s="29" t="s">
        <v>548</v>
      </c>
      <c r="AJ16" s="29" t="s">
        <v>408</v>
      </c>
      <c r="AK16" s="1">
        <v>457.35</v>
      </c>
      <c r="AL16" s="1">
        <v>0</v>
      </c>
      <c r="AM16" s="1">
        <v>457.35</v>
      </c>
      <c r="AN16" s="1">
        <v>457.35</v>
      </c>
      <c r="AO16" s="1">
        <v>0</v>
      </c>
      <c r="AP16" s="1">
        <v>457.35</v>
      </c>
      <c r="AQ16" s="1">
        <v>0</v>
      </c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s="29" customFormat="1" x14ac:dyDescent="0.25">
      <c r="A17" s="29" t="s">
        <v>384</v>
      </c>
      <c r="B17" s="29" t="s">
        <v>385</v>
      </c>
      <c r="C17" s="29" t="s">
        <v>386</v>
      </c>
      <c r="D17" s="29" t="s">
        <v>387</v>
      </c>
      <c r="E17" s="29" t="s">
        <v>388</v>
      </c>
      <c r="F17" s="29" t="s">
        <v>389</v>
      </c>
      <c r="G17" s="29" t="s">
        <v>390</v>
      </c>
      <c r="H17" s="29" t="s">
        <v>391</v>
      </c>
      <c r="I17" s="29" t="s">
        <v>408</v>
      </c>
      <c r="J17" s="29" t="s">
        <v>409</v>
      </c>
      <c r="AG17" s="29" t="s">
        <v>549</v>
      </c>
      <c r="AH17" s="29" t="s">
        <v>550</v>
      </c>
      <c r="AJ17" s="29" t="s">
        <v>408</v>
      </c>
      <c r="AK17" s="1">
        <v>0</v>
      </c>
      <c r="AL17" s="1">
        <v>0</v>
      </c>
      <c r="AM17" s="1">
        <v>0</v>
      </c>
      <c r="AN17" s="1">
        <v>5292</v>
      </c>
      <c r="AO17" s="1">
        <v>0</v>
      </c>
      <c r="AP17" s="1">
        <v>5292</v>
      </c>
      <c r="AQ17" s="1">
        <v>0</v>
      </c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s="29" customFormat="1" x14ac:dyDescent="0.25">
      <c r="A18" s="29" t="s">
        <v>384</v>
      </c>
      <c r="B18" s="29" t="s">
        <v>385</v>
      </c>
      <c r="C18" s="29" t="s">
        <v>386</v>
      </c>
      <c r="D18" s="29" t="s">
        <v>387</v>
      </c>
      <c r="E18" s="29" t="s">
        <v>388</v>
      </c>
      <c r="F18" s="29" t="s">
        <v>389</v>
      </c>
      <c r="G18" s="29" t="s">
        <v>390</v>
      </c>
      <c r="H18" s="29" t="s">
        <v>391</v>
      </c>
      <c r="I18" s="29" t="s">
        <v>408</v>
      </c>
      <c r="J18" s="29" t="s">
        <v>409</v>
      </c>
      <c r="AG18" s="29" t="s">
        <v>551</v>
      </c>
      <c r="AH18" s="29" t="s">
        <v>552</v>
      </c>
      <c r="AJ18" s="29" t="s">
        <v>408</v>
      </c>
      <c r="AK18" s="1">
        <v>13918.01</v>
      </c>
      <c r="AL18" s="1">
        <v>0</v>
      </c>
      <c r="AM18" s="1">
        <v>13918.01</v>
      </c>
      <c r="AN18" s="1">
        <v>9200.01</v>
      </c>
      <c r="AO18" s="1">
        <v>0</v>
      </c>
      <c r="AP18" s="1">
        <v>9200.01</v>
      </c>
      <c r="AQ18" s="1">
        <v>0</v>
      </c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s="29" customFormat="1" x14ac:dyDescent="0.25">
      <c r="A19" s="29" t="s">
        <v>384</v>
      </c>
      <c r="B19" s="29" t="s">
        <v>385</v>
      </c>
      <c r="C19" s="29" t="s">
        <v>386</v>
      </c>
      <c r="D19" s="29" t="s">
        <v>387</v>
      </c>
      <c r="E19" s="29" t="s">
        <v>388</v>
      </c>
      <c r="F19" s="29" t="s">
        <v>389</v>
      </c>
      <c r="G19" s="29" t="s">
        <v>390</v>
      </c>
      <c r="H19" s="29" t="s">
        <v>391</v>
      </c>
      <c r="I19" s="29" t="s">
        <v>408</v>
      </c>
      <c r="J19" s="29" t="s">
        <v>409</v>
      </c>
      <c r="AG19" s="29" t="s">
        <v>553</v>
      </c>
      <c r="AH19" s="29" t="s">
        <v>554</v>
      </c>
      <c r="AJ19" s="29" t="s">
        <v>408</v>
      </c>
      <c r="AK19" s="1">
        <v>30</v>
      </c>
      <c r="AL19" s="1">
        <v>0</v>
      </c>
      <c r="AM19" s="1">
        <v>30</v>
      </c>
      <c r="AN19" s="1">
        <v>30</v>
      </c>
      <c r="AO19" s="1">
        <v>0</v>
      </c>
      <c r="AP19" s="1">
        <v>30</v>
      </c>
      <c r="AQ19" s="1">
        <v>0</v>
      </c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s="29" customFormat="1" x14ac:dyDescent="0.25">
      <c r="A20" s="29" t="s">
        <v>384</v>
      </c>
      <c r="B20" s="29" t="s">
        <v>385</v>
      </c>
      <c r="C20" s="29" t="s">
        <v>386</v>
      </c>
      <c r="D20" s="29" t="s">
        <v>387</v>
      </c>
      <c r="E20" s="29" t="s">
        <v>388</v>
      </c>
      <c r="F20" s="29" t="s">
        <v>389</v>
      </c>
      <c r="G20" s="29" t="s">
        <v>410</v>
      </c>
      <c r="H20" s="29" t="s">
        <v>411</v>
      </c>
      <c r="I20" s="29" t="s">
        <v>412</v>
      </c>
      <c r="J20" s="29" t="s">
        <v>10</v>
      </c>
      <c r="AG20" s="29" t="s">
        <v>555</v>
      </c>
      <c r="AH20" s="29" t="s">
        <v>556</v>
      </c>
      <c r="AJ20" s="29" t="s">
        <v>412</v>
      </c>
      <c r="AK20" s="1">
        <v>22814</v>
      </c>
      <c r="AL20" s="1">
        <v>0</v>
      </c>
      <c r="AM20" s="1">
        <v>22814</v>
      </c>
      <c r="AN20" s="1">
        <v>13090</v>
      </c>
      <c r="AO20" s="1">
        <v>0</v>
      </c>
      <c r="AP20" s="1">
        <v>13090</v>
      </c>
      <c r="AQ20" s="1">
        <v>0</v>
      </c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1:53" s="29" customFormat="1" x14ac:dyDescent="0.25">
      <c r="A21" s="29" t="s">
        <v>384</v>
      </c>
      <c r="B21" s="29" t="s">
        <v>385</v>
      </c>
      <c r="C21" s="29" t="s">
        <v>386</v>
      </c>
      <c r="D21" s="29" t="s">
        <v>387</v>
      </c>
      <c r="E21" s="29" t="s">
        <v>388</v>
      </c>
      <c r="F21" s="29" t="s">
        <v>389</v>
      </c>
      <c r="G21" s="29" t="s">
        <v>410</v>
      </c>
      <c r="H21" s="29" t="s">
        <v>411</v>
      </c>
      <c r="I21" s="29" t="s">
        <v>412</v>
      </c>
      <c r="J21" s="29" t="s">
        <v>10</v>
      </c>
      <c r="AG21" s="29" t="s">
        <v>557</v>
      </c>
      <c r="AH21" s="29" t="s">
        <v>558</v>
      </c>
      <c r="AJ21" s="29" t="s">
        <v>412</v>
      </c>
      <c r="AK21" s="1">
        <v>55261.51</v>
      </c>
      <c r="AL21" s="1">
        <v>0</v>
      </c>
      <c r="AM21" s="1">
        <v>55261.51</v>
      </c>
      <c r="AN21" s="1">
        <v>95534.53</v>
      </c>
      <c r="AO21" s="1">
        <v>0</v>
      </c>
      <c r="AP21" s="1">
        <v>95534.53</v>
      </c>
      <c r="AQ21" s="1">
        <v>0</v>
      </c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3" s="29" customFormat="1" x14ac:dyDescent="0.25">
      <c r="A22" s="29" t="s">
        <v>384</v>
      </c>
      <c r="B22" s="29" t="s">
        <v>385</v>
      </c>
      <c r="C22" s="29" t="s">
        <v>386</v>
      </c>
      <c r="D22" s="29" t="s">
        <v>387</v>
      </c>
      <c r="E22" s="29" t="s">
        <v>388</v>
      </c>
      <c r="F22" s="29" t="s">
        <v>389</v>
      </c>
      <c r="G22" s="29" t="s">
        <v>410</v>
      </c>
      <c r="H22" s="29" t="s">
        <v>411</v>
      </c>
      <c r="I22" s="29" t="s">
        <v>412</v>
      </c>
      <c r="J22" s="29" t="s">
        <v>10</v>
      </c>
      <c r="AG22" s="29" t="s">
        <v>559</v>
      </c>
      <c r="AH22" s="29" t="s">
        <v>560</v>
      </c>
      <c r="AJ22" s="29" t="s">
        <v>412</v>
      </c>
      <c r="AK22" s="1">
        <v>-6097.92</v>
      </c>
      <c r="AL22" s="1">
        <v>0</v>
      </c>
      <c r="AM22" s="1">
        <v>-6097.92</v>
      </c>
      <c r="AN22" s="1">
        <v>0</v>
      </c>
      <c r="AO22" s="1">
        <v>0</v>
      </c>
      <c r="AP22" s="1">
        <v>0</v>
      </c>
      <c r="AQ22" s="1">
        <v>0</v>
      </c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1:53" s="29" customFormat="1" x14ac:dyDescent="0.25">
      <c r="A23" s="29" t="s">
        <v>384</v>
      </c>
      <c r="B23" s="29" t="s">
        <v>385</v>
      </c>
      <c r="C23" s="29" t="s">
        <v>386</v>
      </c>
      <c r="D23" s="29" t="s">
        <v>387</v>
      </c>
      <c r="E23" s="29" t="s">
        <v>388</v>
      </c>
      <c r="F23" s="29" t="s">
        <v>389</v>
      </c>
      <c r="G23" s="29" t="s">
        <v>410</v>
      </c>
      <c r="H23" s="29" t="s">
        <v>411</v>
      </c>
      <c r="I23" s="29" t="s">
        <v>413</v>
      </c>
      <c r="J23" s="29" t="s">
        <v>11</v>
      </c>
      <c r="K23" s="29" t="s">
        <v>414</v>
      </c>
      <c r="L23" s="29" t="s">
        <v>25</v>
      </c>
      <c r="AG23" s="29" t="s">
        <v>561</v>
      </c>
      <c r="AH23" s="29" t="s">
        <v>562</v>
      </c>
      <c r="AJ23" s="29" t="s">
        <v>414</v>
      </c>
      <c r="AK23" s="1">
        <v>244610.55</v>
      </c>
      <c r="AL23" s="1">
        <v>0</v>
      </c>
      <c r="AM23" s="1">
        <v>244610.55</v>
      </c>
      <c r="AN23" s="1">
        <v>74781.11</v>
      </c>
      <c r="AO23" s="1">
        <v>0</v>
      </c>
      <c r="AP23" s="1">
        <v>74781.11</v>
      </c>
      <c r="AQ23" s="1">
        <v>0</v>
      </c>
      <c r="AR23" s="2"/>
      <c r="AS23" s="2"/>
      <c r="AT23" s="2"/>
      <c r="AU23" s="2"/>
      <c r="AV23" s="2"/>
      <c r="AW23" s="2"/>
      <c r="AX23" s="2"/>
      <c r="AY23" s="2"/>
      <c r="AZ23" s="2"/>
      <c r="BA23" s="2"/>
    </row>
    <row r="24" spans="1:53" s="29" customFormat="1" x14ac:dyDescent="0.25">
      <c r="A24" s="29" t="s">
        <v>384</v>
      </c>
      <c r="B24" s="29" t="s">
        <v>385</v>
      </c>
      <c r="C24" s="29" t="s">
        <v>386</v>
      </c>
      <c r="D24" s="29" t="s">
        <v>387</v>
      </c>
      <c r="E24" s="29" t="s">
        <v>388</v>
      </c>
      <c r="F24" s="29" t="s">
        <v>389</v>
      </c>
      <c r="G24" s="29" t="s">
        <v>410</v>
      </c>
      <c r="H24" s="29" t="s">
        <v>411</v>
      </c>
      <c r="I24" s="29" t="s">
        <v>413</v>
      </c>
      <c r="J24" s="29" t="s">
        <v>11</v>
      </c>
      <c r="K24" s="29" t="s">
        <v>414</v>
      </c>
      <c r="L24" s="29" t="s">
        <v>25</v>
      </c>
      <c r="AG24" s="29" t="s">
        <v>563</v>
      </c>
      <c r="AH24" s="29" t="s">
        <v>564</v>
      </c>
      <c r="AJ24" s="29" t="s">
        <v>414</v>
      </c>
      <c r="AK24" s="1">
        <v>2111298.2200000002</v>
      </c>
      <c r="AL24" s="1">
        <v>0</v>
      </c>
      <c r="AM24" s="1">
        <v>2111298.2200000002</v>
      </c>
      <c r="AN24" s="1">
        <v>2026954.62</v>
      </c>
      <c r="AO24" s="1">
        <v>0</v>
      </c>
      <c r="AP24" s="1">
        <v>2026954.62</v>
      </c>
      <c r="AQ24" s="1">
        <v>0</v>
      </c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53" s="29" customFormat="1" x14ac:dyDescent="0.25">
      <c r="A25" s="29" t="s">
        <v>384</v>
      </c>
      <c r="B25" s="29" t="s">
        <v>385</v>
      </c>
      <c r="C25" s="29" t="s">
        <v>386</v>
      </c>
      <c r="D25" s="29" t="s">
        <v>387</v>
      </c>
      <c r="E25" s="29" t="s">
        <v>388</v>
      </c>
      <c r="F25" s="29" t="s">
        <v>389</v>
      </c>
      <c r="G25" s="29" t="s">
        <v>410</v>
      </c>
      <c r="H25" s="29" t="s">
        <v>411</v>
      </c>
      <c r="I25" s="29" t="s">
        <v>413</v>
      </c>
      <c r="J25" s="29" t="s">
        <v>11</v>
      </c>
      <c r="K25" s="29" t="s">
        <v>414</v>
      </c>
      <c r="L25" s="29" t="s">
        <v>25</v>
      </c>
      <c r="AG25" s="29" t="s">
        <v>565</v>
      </c>
      <c r="AH25" s="29" t="s">
        <v>566</v>
      </c>
      <c r="AJ25" s="29" t="s">
        <v>414</v>
      </c>
      <c r="AK25" s="1">
        <v>84023.16</v>
      </c>
      <c r="AL25" s="1">
        <v>0</v>
      </c>
      <c r="AM25" s="1">
        <v>84023.16</v>
      </c>
      <c r="AN25" s="1">
        <v>43671.839999999997</v>
      </c>
      <c r="AO25" s="1">
        <v>0</v>
      </c>
      <c r="AP25" s="1">
        <v>43671.839999999997</v>
      </c>
      <c r="AQ25" s="1">
        <v>0</v>
      </c>
      <c r="AR25" s="2"/>
      <c r="AS25" s="2"/>
      <c r="AT25" s="2"/>
      <c r="AU25" s="2"/>
      <c r="AV25" s="2"/>
      <c r="AW25" s="2"/>
      <c r="AX25" s="2"/>
      <c r="AY25" s="2"/>
      <c r="AZ25" s="2"/>
      <c r="BA25" s="2"/>
    </row>
    <row r="26" spans="1:53" s="29" customFormat="1" x14ac:dyDescent="0.25">
      <c r="A26" s="29" t="s">
        <v>384</v>
      </c>
      <c r="B26" s="29" t="s">
        <v>385</v>
      </c>
      <c r="C26" s="29" t="s">
        <v>386</v>
      </c>
      <c r="D26" s="29" t="s">
        <v>387</v>
      </c>
      <c r="E26" s="29" t="s">
        <v>388</v>
      </c>
      <c r="F26" s="29" t="s">
        <v>389</v>
      </c>
      <c r="G26" s="29" t="s">
        <v>410</v>
      </c>
      <c r="H26" s="29" t="s">
        <v>411</v>
      </c>
      <c r="I26" s="29" t="s">
        <v>413</v>
      </c>
      <c r="J26" s="29" t="s">
        <v>11</v>
      </c>
      <c r="K26" s="29" t="s">
        <v>414</v>
      </c>
      <c r="L26" s="29" t="s">
        <v>25</v>
      </c>
      <c r="AG26" s="29" t="s">
        <v>567</v>
      </c>
      <c r="AH26" s="29" t="s">
        <v>568</v>
      </c>
      <c r="AJ26" s="29" t="s">
        <v>414</v>
      </c>
      <c r="AK26" s="1">
        <v>1550</v>
      </c>
      <c r="AL26" s="1">
        <v>0</v>
      </c>
      <c r="AM26" s="1">
        <v>1550</v>
      </c>
      <c r="AN26" s="1">
        <v>3009.7</v>
      </c>
      <c r="AO26" s="1">
        <v>0</v>
      </c>
      <c r="AP26" s="1">
        <v>3009.7</v>
      </c>
      <c r="AQ26" s="1">
        <v>0</v>
      </c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s="29" customFormat="1" x14ac:dyDescent="0.25">
      <c r="A27" s="29" t="s">
        <v>384</v>
      </c>
      <c r="B27" s="29" t="s">
        <v>385</v>
      </c>
      <c r="C27" s="29" t="s">
        <v>386</v>
      </c>
      <c r="D27" s="29" t="s">
        <v>387</v>
      </c>
      <c r="E27" s="29" t="s">
        <v>388</v>
      </c>
      <c r="F27" s="29" t="s">
        <v>389</v>
      </c>
      <c r="G27" s="29" t="s">
        <v>410</v>
      </c>
      <c r="H27" s="29" t="s">
        <v>411</v>
      </c>
      <c r="I27" s="29" t="s">
        <v>413</v>
      </c>
      <c r="J27" s="29" t="s">
        <v>11</v>
      </c>
      <c r="K27" s="29" t="s">
        <v>414</v>
      </c>
      <c r="L27" s="29" t="s">
        <v>25</v>
      </c>
      <c r="AG27" s="29" t="s">
        <v>415</v>
      </c>
      <c r="AH27" s="29" t="s">
        <v>569</v>
      </c>
      <c r="AJ27" s="29" t="s">
        <v>414</v>
      </c>
      <c r="AK27" s="1">
        <v>122128.51</v>
      </c>
      <c r="AL27" s="1">
        <v>0</v>
      </c>
      <c r="AM27" s="1">
        <v>122128.51</v>
      </c>
      <c r="AN27" s="1">
        <v>122128.51</v>
      </c>
      <c r="AO27" s="1">
        <v>0</v>
      </c>
      <c r="AP27" s="1">
        <v>122128.51</v>
      </c>
      <c r="AQ27" s="1">
        <v>0</v>
      </c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s="29" customFormat="1" x14ac:dyDescent="0.25">
      <c r="A28" s="29" t="s">
        <v>384</v>
      </c>
      <c r="B28" s="29" t="s">
        <v>385</v>
      </c>
      <c r="C28" s="29" t="s">
        <v>386</v>
      </c>
      <c r="D28" s="29" t="s">
        <v>387</v>
      </c>
      <c r="E28" s="29" t="s">
        <v>388</v>
      </c>
      <c r="F28" s="29" t="s">
        <v>389</v>
      </c>
      <c r="G28" s="29" t="s">
        <v>410</v>
      </c>
      <c r="H28" s="29" t="s">
        <v>411</v>
      </c>
      <c r="I28" s="29" t="s">
        <v>413</v>
      </c>
      <c r="J28" s="29" t="s">
        <v>11</v>
      </c>
      <c r="K28" s="29" t="s">
        <v>414</v>
      </c>
      <c r="L28" s="29" t="s">
        <v>25</v>
      </c>
      <c r="AG28" s="29" t="s">
        <v>416</v>
      </c>
      <c r="AH28" s="29" t="s">
        <v>570</v>
      </c>
      <c r="AJ28" s="29" t="s">
        <v>414</v>
      </c>
      <c r="AK28" s="1">
        <v>12934.46</v>
      </c>
      <c r="AL28" s="1">
        <v>0</v>
      </c>
      <c r="AM28" s="1">
        <v>12934.46</v>
      </c>
      <c r="AN28" s="1">
        <v>47796.97</v>
      </c>
      <c r="AO28" s="1">
        <v>0</v>
      </c>
      <c r="AP28" s="1">
        <v>47796.97</v>
      </c>
      <c r="AQ28" s="1">
        <v>0</v>
      </c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s="29" customFormat="1" x14ac:dyDescent="0.25">
      <c r="A29" s="29" t="s">
        <v>384</v>
      </c>
      <c r="B29" s="29" t="s">
        <v>385</v>
      </c>
      <c r="C29" s="29" t="s">
        <v>386</v>
      </c>
      <c r="D29" s="29" t="s">
        <v>387</v>
      </c>
      <c r="E29" s="29" t="s">
        <v>388</v>
      </c>
      <c r="F29" s="29" t="s">
        <v>389</v>
      </c>
      <c r="G29" s="29" t="s">
        <v>410</v>
      </c>
      <c r="H29" s="29" t="s">
        <v>411</v>
      </c>
      <c r="I29" s="29" t="s">
        <v>413</v>
      </c>
      <c r="J29" s="29" t="s">
        <v>11</v>
      </c>
      <c r="K29" s="29" t="s">
        <v>414</v>
      </c>
      <c r="L29" s="29" t="s">
        <v>25</v>
      </c>
      <c r="AG29" s="29" t="s">
        <v>417</v>
      </c>
      <c r="AH29" s="29" t="s">
        <v>571</v>
      </c>
      <c r="AJ29" s="29" t="s">
        <v>414</v>
      </c>
      <c r="AK29" s="1">
        <v>0</v>
      </c>
      <c r="AL29" s="1">
        <v>103166.87</v>
      </c>
      <c r="AM29" s="1">
        <v>-103166.87</v>
      </c>
      <c r="AN29" s="1">
        <v>0</v>
      </c>
      <c r="AO29" s="1">
        <v>103166.87</v>
      </c>
      <c r="AP29" s="1">
        <v>-103166.87</v>
      </c>
      <c r="AQ29" s="1">
        <v>0</v>
      </c>
      <c r="AR29" s="2"/>
      <c r="AS29" s="2"/>
      <c r="AT29" s="2"/>
      <c r="AU29" s="2"/>
      <c r="AV29" s="2"/>
      <c r="AW29" s="2"/>
      <c r="AX29" s="2"/>
      <c r="AY29" s="2"/>
      <c r="AZ29" s="2"/>
      <c r="BA29" s="2"/>
    </row>
    <row r="30" spans="1:53" s="29" customFormat="1" x14ac:dyDescent="0.25">
      <c r="A30" s="29" t="s">
        <v>384</v>
      </c>
      <c r="B30" s="29" t="s">
        <v>385</v>
      </c>
      <c r="C30" s="29" t="s">
        <v>386</v>
      </c>
      <c r="D30" s="29" t="s">
        <v>387</v>
      </c>
      <c r="E30" s="29" t="s">
        <v>388</v>
      </c>
      <c r="F30" s="29" t="s">
        <v>389</v>
      </c>
      <c r="G30" s="29" t="s">
        <v>410</v>
      </c>
      <c r="H30" s="29" t="s">
        <v>411</v>
      </c>
      <c r="I30" s="29" t="s">
        <v>413</v>
      </c>
      <c r="J30" s="29" t="s">
        <v>11</v>
      </c>
      <c r="K30" s="29" t="s">
        <v>418</v>
      </c>
      <c r="L30" s="29" t="s">
        <v>419</v>
      </c>
      <c r="AG30" s="29" t="s">
        <v>572</v>
      </c>
      <c r="AH30" s="29" t="s">
        <v>573</v>
      </c>
      <c r="AJ30" s="29" t="s">
        <v>418</v>
      </c>
      <c r="AK30" s="1">
        <v>6678.15</v>
      </c>
      <c r="AL30" s="1">
        <v>0</v>
      </c>
      <c r="AM30" s="1">
        <v>6678.15</v>
      </c>
      <c r="AN30" s="1">
        <v>6678.15</v>
      </c>
      <c r="AO30" s="1">
        <v>0</v>
      </c>
      <c r="AP30" s="1">
        <v>6678.15</v>
      </c>
      <c r="AQ30" s="1">
        <v>0</v>
      </c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1:53" s="29" customFormat="1" x14ac:dyDescent="0.25">
      <c r="A31" s="29" t="s">
        <v>384</v>
      </c>
      <c r="B31" s="29" t="s">
        <v>385</v>
      </c>
      <c r="C31" s="29" t="s">
        <v>386</v>
      </c>
      <c r="D31" s="29" t="s">
        <v>387</v>
      </c>
      <c r="E31" s="29" t="s">
        <v>388</v>
      </c>
      <c r="F31" s="29" t="s">
        <v>389</v>
      </c>
      <c r="G31" s="29" t="s">
        <v>410</v>
      </c>
      <c r="H31" s="29" t="s">
        <v>411</v>
      </c>
      <c r="I31" s="29" t="s">
        <v>413</v>
      </c>
      <c r="J31" s="29" t="s">
        <v>11</v>
      </c>
      <c r="K31" s="29" t="s">
        <v>420</v>
      </c>
      <c r="L31" s="29" t="s">
        <v>421</v>
      </c>
      <c r="AG31" s="29" t="s">
        <v>422</v>
      </c>
      <c r="AH31" s="29" t="s">
        <v>574</v>
      </c>
      <c r="AJ31" s="29" t="s">
        <v>420</v>
      </c>
      <c r="AK31" s="1">
        <v>-9549.93</v>
      </c>
      <c r="AL31" s="1">
        <v>0</v>
      </c>
      <c r="AM31" s="1">
        <v>-9549.93</v>
      </c>
      <c r="AN31" s="1">
        <v>22822.75</v>
      </c>
      <c r="AO31" s="1">
        <v>0</v>
      </c>
      <c r="AP31" s="1">
        <v>22822.75</v>
      </c>
      <c r="AQ31" s="1">
        <v>0</v>
      </c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s="29" customFormat="1" x14ac:dyDescent="0.25">
      <c r="A32" s="29" t="s">
        <v>384</v>
      </c>
      <c r="B32" s="29" t="s">
        <v>385</v>
      </c>
      <c r="C32" s="29" t="s">
        <v>386</v>
      </c>
      <c r="D32" s="29" t="s">
        <v>387</v>
      </c>
      <c r="E32" s="29" t="s">
        <v>388</v>
      </c>
      <c r="F32" s="29" t="s">
        <v>389</v>
      </c>
      <c r="G32" s="29" t="s">
        <v>410</v>
      </c>
      <c r="H32" s="29" t="s">
        <v>411</v>
      </c>
      <c r="I32" s="29" t="s">
        <v>413</v>
      </c>
      <c r="J32" s="29" t="s">
        <v>11</v>
      </c>
      <c r="K32" s="29" t="s">
        <v>423</v>
      </c>
      <c r="L32" s="29" t="s">
        <v>28</v>
      </c>
      <c r="AG32" s="29" t="s">
        <v>575</v>
      </c>
      <c r="AH32" s="29" t="s">
        <v>576</v>
      </c>
      <c r="AJ32" s="29" t="s">
        <v>423</v>
      </c>
      <c r="AK32" s="1">
        <v>0</v>
      </c>
      <c r="AL32" s="1">
        <v>0</v>
      </c>
      <c r="AM32" s="1">
        <v>0</v>
      </c>
      <c r="AN32" s="1">
        <v>0</v>
      </c>
      <c r="AO32" s="1">
        <v>22824.12</v>
      </c>
      <c r="AP32" s="1">
        <v>-22824.12</v>
      </c>
      <c r="AQ32" s="1">
        <v>0</v>
      </c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1:53" s="29" customFormat="1" x14ac:dyDescent="0.25">
      <c r="A33" s="29" t="s">
        <v>384</v>
      </c>
      <c r="B33" s="29" t="s">
        <v>385</v>
      </c>
      <c r="C33" s="29" t="s">
        <v>386</v>
      </c>
      <c r="D33" s="29" t="s">
        <v>387</v>
      </c>
      <c r="E33" s="29" t="s">
        <v>388</v>
      </c>
      <c r="F33" s="29" t="s">
        <v>389</v>
      </c>
      <c r="G33" s="29" t="s">
        <v>410</v>
      </c>
      <c r="H33" s="29" t="s">
        <v>411</v>
      </c>
      <c r="I33" s="29" t="s">
        <v>424</v>
      </c>
      <c r="J33" s="29" t="s">
        <v>425</v>
      </c>
      <c r="AG33" s="29" t="s">
        <v>426</v>
      </c>
      <c r="AH33" s="29" t="s">
        <v>577</v>
      </c>
      <c r="AJ33" s="29" t="s">
        <v>424</v>
      </c>
      <c r="AK33" s="1">
        <v>137453.25</v>
      </c>
      <c r="AL33" s="1">
        <v>0</v>
      </c>
      <c r="AM33" s="1">
        <v>137453.25</v>
      </c>
      <c r="AN33" s="1">
        <v>82254.039999999994</v>
      </c>
      <c r="AO33" s="1">
        <v>0</v>
      </c>
      <c r="AP33" s="1">
        <v>82254.039999999994</v>
      </c>
      <c r="AQ33" s="1">
        <v>0</v>
      </c>
      <c r="AR33" s="2"/>
      <c r="AS33" s="2"/>
      <c r="AT33" s="2"/>
      <c r="AU33" s="2"/>
      <c r="AV33" s="2"/>
      <c r="AW33" s="2"/>
      <c r="AX33" s="2"/>
      <c r="AY33" s="2"/>
      <c r="AZ33" s="2"/>
      <c r="BA33" s="2"/>
    </row>
    <row r="34" spans="1:53" s="29" customFormat="1" x14ac:dyDescent="0.25">
      <c r="A34" s="29" t="s">
        <v>384</v>
      </c>
      <c r="B34" s="29" t="s">
        <v>385</v>
      </c>
      <c r="C34" s="29" t="s">
        <v>386</v>
      </c>
      <c r="D34" s="29" t="s">
        <v>387</v>
      </c>
      <c r="E34" s="29" t="s">
        <v>388</v>
      </c>
      <c r="F34" s="29" t="s">
        <v>389</v>
      </c>
      <c r="G34" s="29" t="s">
        <v>427</v>
      </c>
      <c r="H34" s="29" t="s">
        <v>428</v>
      </c>
      <c r="I34" s="29" t="s">
        <v>429</v>
      </c>
      <c r="J34" s="29" t="s">
        <v>16</v>
      </c>
      <c r="AG34" s="29" t="s">
        <v>578</v>
      </c>
      <c r="AH34" s="29" t="s">
        <v>579</v>
      </c>
      <c r="AJ34" s="29" t="s">
        <v>429</v>
      </c>
      <c r="AK34" s="1">
        <v>2702689.23</v>
      </c>
      <c r="AL34" s="1">
        <v>0</v>
      </c>
      <c r="AM34" s="1">
        <v>2702689.23</v>
      </c>
      <c r="AN34" s="1">
        <v>1999207.7</v>
      </c>
      <c r="AO34" s="1">
        <v>0</v>
      </c>
      <c r="AP34" s="1">
        <v>1999207.7</v>
      </c>
      <c r="AQ34" s="1">
        <v>0</v>
      </c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s="29" customFormat="1" x14ac:dyDescent="0.25">
      <c r="A35" s="29" t="s">
        <v>384</v>
      </c>
      <c r="B35" s="29" t="s">
        <v>385</v>
      </c>
      <c r="C35" s="29" t="s">
        <v>386</v>
      </c>
      <c r="D35" s="29" t="s">
        <v>387</v>
      </c>
      <c r="E35" s="29" t="s">
        <v>388</v>
      </c>
      <c r="F35" s="29" t="s">
        <v>389</v>
      </c>
      <c r="G35" s="29" t="s">
        <v>427</v>
      </c>
      <c r="H35" s="29" t="s">
        <v>428</v>
      </c>
      <c r="I35" s="29" t="s">
        <v>430</v>
      </c>
      <c r="J35" s="29" t="s">
        <v>17</v>
      </c>
      <c r="AG35" s="29" t="s">
        <v>580</v>
      </c>
      <c r="AH35" s="29" t="s">
        <v>581</v>
      </c>
      <c r="AJ35" s="29" t="s">
        <v>430</v>
      </c>
      <c r="AK35" s="1">
        <v>53639.94</v>
      </c>
      <c r="AL35" s="1">
        <v>0</v>
      </c>
      <c r="AM35" s="1">
        <v>53639.94</v>
      </c>
      <c r="AN35" s="1">
        <v>33355.089999999997</v>
      </c>
      <c r="AO35" s="1">
        <v>0</v>
      </c>
      <c r="AP35" s="1">
        <v>33355.089999999997</v>
      </c>
      <c r="AQ35" s="1">
        <v>0</v>
      </c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s="29" customFormat="1" x14ac:dyDescent="0.25">
      <c r="A36" s="29" t="s">
        <v>384</v>
      </c>
      <c r="B36" s="29" t="s">
        <v>385</v>
      </c>
      <c r="C36" s="29" t="s">
        <v>386</v>
      </c>
      <c r="D36" s="29" t="s">
        <v>387</v>
      </c>
      <c r="E36" s="29" t="s">
        <v>388</v>
      </c>
      <c r="F36" s="29" t="s">
        <v>389</v>
      </c>
      <c r="G36" s="29" t="s">
        <v>427</v>
      </c>
      <c r="H36" s="29" t="s">
        <v>428</v>
      </c>
      <c r="I36" s="29" t="s">
        <v>430</v>
      </c>
      <c r="J36" s="29" t="s">
        <v>17</v>
      </c>
      <c r="AG36" s="29" t="s">
        <v>431</v>
      </c>
      <c r="AH36" s="29" t="s">
        <v>582</v>
      </c>
      <c r="AJ36" s="29" t="s">
        <v>430</v>
      </c>
      <c r="AK36" s="1">
        <v>160.1</v>
      </c>
      <c r="AL36" s="1">
        <v>0</v>
      </c>
      <c r="AM36" s="1">
        <v>160.1</v>
      </c>
      <c r="AN36" s="1">
        <v>160.1</v>
      </c>
      <c r="AO36" s="1">
        <v>0</v>
      </c>
      <c r="AP36" s="1">
        <v>160.1</v>
      </c>
      <c r="AQ36" s="1">
        <v>0</v>
      </c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s="29" customFormat="1" x14ac:dyDescent="0.25">
      <c r="A37" s="29" t="s">
        <v>384</v>
      </c>
      <c r="B37" s="29" t="s">
        <v>385</v>
      </c>
      <c r="C37" s="29" t="s">
        <v>386</v>
      </c>
      <c r="D37" s="29" t="s">
        <v>387</v>
      </c>
      <c r="E37" s="29" t="s">
        <v>388</v>
      </c>
      <c r="F37" s="29" t="s">
        <v>389</v>
      </c>
      <c r="G37" s="29" t="s">
        <v>427</v>
      </c>
      <c r="H37" s="29" t="s">
        <v>428</v>
      </c>
      <c r="I37" s="29" t="s">
        <v>430</v>
      </c>
      <c r="J37" s="29" t="s">
        <v>17</v>
      </c>
      <c r="AG37" s="29" t="s">
        <v>432</v>
      </c>
      <c r="AH37" s="29" t="s">
        <v>583</v>
      </c>
      <c r="AJ37" s="29" t="s">
        <v>430</v>
      </c>
      <c r="AK37" s="1">
        <v>290028.57</v>
      </c>
      <c r="AL37" s="1">
        <v>0</v>
      </c>
      <c r="AM37" s="1">
        <v>290028.57</v>
      </c>
      <c r="AN37" s="1">
        <v>337690.16</v>
      </c>
      <c r="AO37" s="1">
        <v>0</v>
      </c>
      <c r="AP37" s="1">
        <v>337690.16</v>
      </c>
      <c r="AQ37" s="1">
        <v>0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s="29" customFormat="1" x14ac:dyDescent="0.25">
      <c r="A38" s="29" t="s">
        <v>384</v>
      </c>
      <c r="B38" s="29" t="s">
        <v>385</v>
      </c>
      <c r="C38" s="29" t="s">
        <v>386</v>
      </c>
      <c r="D38" s="29" t="s">
        <v>387</v>
      </c>
      <c r="E38" s="29" t="s">
        <v>388</v>
      </c>
      <c r="F38" s="29" t="s">
        <v>389</v>
      </c>
      <c r="G38" s="29" t="s">
        <v>427</v>
      </c>
      <c r="H38" s="29" t="s">
        <v>428</v>
      </c>
      <c r="I38" s="29" t="s">
        <v>430</v>
      </c>
      <c r="J38" s="29" t="s">
        <v>17</v>
      </c>
      <c r="AG38" s="29" t="s">
        <v>584</v>
      </c>
      <c r="AH38" s="29" t="s">
        <v>585</v>
      </c>
      <c r="AJ38" s="29" t="s">
        <v>430</v>
      </c>
      <c r="AK38" s="1">
        <v>2619.91</v>
      </c>
      <c r="AL38" s="1">
        <v>0</v>
      </c>
      <c r="AM38" s="1">
        <v>2619.91</v>
      </c>
      <c r="AN38" s="1">
        <v>103774.64</v>
      </c>
      <c r="AO38" s="1">
        <v>0</v>
      </c>
      <c r="AP38" s="1">
        <v>103774.64</v>
      </c>
      <c r="AQ38" s="1">
        <v>0</v>
      </c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3" s="29" customFormat="1" x14ac:dyDescent="0.25">
      <c r="A39" s="29" t="s">
        <v>384</v>
      </c>
      <c r="B39" s="29" t="s">
        <v>385</v>
      </c>
      <c r="C39" s="29" t="s">
        <v>386</v>
      </c>
      <c r="D39" s="29" t="s">
        <v>387</v>
      </c>
      <c r="E39" s="29" t="s">
        <v>388</v>
      </c>
      <c r="F39" s="29" t="s">
        <v>389</v>
      </c>
      <c r="G39" s="29" t="s">
        <v>427</v>
      </c>
      <c r="H39" s="29" t="s">
        <v>428</v>
      </c>
      <c r="I39" s="29" t="s">
        <v>430</v>
      </c>
      <c r="J39" s="29" t="s">
        <v>17</v>
      </c>
      <c r="AG39" s="29" t="s">
        <v>433</v>
      </c>
      <c r="AH39" s="29" t="s">
        <v>586</v>
      </c>
      <c r="AJ39" s="29" t="s">
        <v>430</v>
      </c>
      <c r="AK39" s="1">
        <v>74.88</v>
      </c>
      <c r="AL39" s="1">
        <v>0</v>
      </c>
      <c r="AM39" s="1">
        <v>74.88</v>
      </c>
      <c r="AN39" s="1">
        <v>-15.09</v>
      </c>
      <c r="AO39" s="1">
        <v>0</v>
      </c>
      <c r="AP39" s="1">
        <v>-15.09</v>
      </c>
      <c r="AQ39" s="1">
        <v>0</v>
      </c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s="29" customFormat="1" x14ac:dyDescent="0.25">
      <c r="A40" s="29" t="s">
        <v>384</v>
      </c>
      <c r="B40" s="29" t="s">
        <v>385</v>
      </c>
      <c r="C40" s="29" t="s">
        <v>386</v>
      </c>
      <c r="D40" s="29" t="s">
        <v>387</v>
      </c>
      <c r="E40" s="29" t="s">
        <v>388</v>
      </c>
      <c r="F40" s="29" t="s">
        <v>389</v>
      </c>
      <c r="G40" s="29" t="s">
        <v>427</v>
      </c>
      <c r="H40" s="29" t="s">
        <v>428</v>
      </c>
      <c r="I40" s="29" t="s">
        <v>430</v>
      </c>
      <c r="J40" s="29" t="s">
        <v>17</v>
      </c>
      <c r="AG40" s="29" t="s">
        <v>434</v>
      </c>
      <c r="AH40" s="29" t="s">
        <v>587</v>
      </c>
      <c r="AJ40" s="29" t="s">
        <v>430</v>
      </c>
      <c r="AK40" s="1">
        <v>2197.44</v>
      </c>
      <c r="AL40" s="1">
        <v>0</v>
      </c>
      <c r="AM40" s="1">
        <v>2197.44</v>
      </c>
      <c r="AN40" s="1">
        <v>1905.34</v>
      </c>
      <c r="AO40" s="1">
        <v>0</v>
      </c>
      <c r="AP40" s="1">
        <v>1905.34</v>
      </c>
      <c r="AQ40" s="1">
        <v>0</v>
      </c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s="29" customFormat="1" x14ac:dyDescent="0.25">
      <c r="A41" s="29" t="s">
        <v>384</v>
      </c>
      <c r="B41" s="29" t="s">
        <v>385</v>
      </c>
      <c r="C41" s="29" t="s">
        <v>386</v>
      </c>
      <c r="D41" s="29" t="s">
        <v>387</v>
      </c>
      <c r="E41" s="29" t="s">
        <v>388</v>
      </c>
      <c r="F41" s="29" t="s">
        <v>389</v>
      </c>
      <c r="G41" s="29" t="s">
        <v>427</v>
      </c>
      <c r="H41" s="29" t="s">
        <v>428</v>
      </c>
      <c r="I41" s="29" t="s">
        <v>430</v>
      </c>
      <c r="J41" s="29" t="s">
        <v>17</v>
      </c>
      <c r="AG41" s="29" t="s">
        <v>588</v>
      </c>
      <c r="AH41" s="29" t="s">
        <v>589</v>
      </c>
      <c r="AJ41" s="29" t="s">
        <v>430</v>
      </c>
      <c r="AK41" s="1">
        <v>71.16</v>
      </c>
      <c r="AL41" s="1">
        <v>0</v>
      </c>
      <c r="AM41" s="1">
        <v>71.16</v>
      </c>
      <c r="AN41" s="1">
        <v>46.58</v>
      </c>
      <c r="AO41" s="1">
        <v>0</v>
      </c>
      <c r="AP41" s="1">
        <v>46.58</v>
      </c>
      <c r="AQ41" s="1">
        <v>0</v>
      </c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s="29" customFormat="1" x14ac:dyDescent="0.25">
      <c r="A42" s="29" t="s">
        <v>384</v>
      </c>
      <c r="B42" s="29" t="s">
        <v>385</v>
      </c>
      <c r="C42" s="29" t="s">
        <v>386</v>
      </c>
      <c r="D42" s="29" t="s">
        <v>387</v>
      </c>
      <c r="E42" s="29" t="s">
        <v>388</v>
      </c>
      <c r="F42" s="29" t="s">
        <v>389</v>
      </c>
      <c r="G42" s="29" t="s">
        <v>435</v>
      </c>
      <c r="H42" s="29" t="s">
        <v>436</v>
      </c>
      <c r="AG42" s="29" t="s">
        <v>590</v>
      </c>
      <c r="AH42" s="29" t="s">
        <v>591</v>
      </c>
      <c r="AJ42" s="29" t="s">
        <v>435</v>
      </c>
      <c r="AK42" s="1">
        <v>1752.6</v>
      </c>
      <c r="AL42" s="1">
        <v>0</v>
      </c>
      <c r="AM42" s="1">
        <v>1752.6</v>
      </c>
      <c r="AN42" s="1">
        <v>286.8</v>
      </c>
      <c r="AO42" s="1">
        <v>0</v>
      </c>
      <c r="AP42" s="1">
        <v>286.8</v>
      </c>
      <c r="AQ42" s="1">
        <v>0</v>
      </c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s="29" customFormat="1" x14ac:dyDescent="0.25">
      <c r="A43" s="29" t="s">
        <v>384</v>
      </c>
      <c r="B43" s="29" t="s">
        <v>385</v>
      </c>
      <c r="C43" s="29" t="s">
        <v>386</v>
      </c>
      <c r="D43" s="29" t="s">
        <v>387</v>
      </c>
      <c r="E43" s="29" t="s">
        <v>437</v>
      </c>
      <c r="F43" s="29" t="s">
        <v>438</v>
      </c>
      <c r="G43" s="29" t="s">
        <v>439</v>
      </c>
      <c r="H43" s="29" t="s">
        <v>440</v>
      </c>
      <c r="I43" s="29" t="s">
        <v>441</v>
      </c>
      <c r="J43" s="29" t="s">
        <v>38</v>
      </c>
      <c r="K43" s="29" t="s">
        <v>442</v>
      </c>
      <c r="L43" s="29" t="s">
        <v>443</v>
      </c>
      <c r="AG43" s="29" t="s">
        <v>592</v>
      </c>
      <c r="AH43" s="29" t="s">
        <v>593</v>
      </c>
      <c r="AJ43" s="29" t="s">
        <v>442</v>
      </c>
      <c r="AK43" s="1">
        <v>711450</v>
      </c>
      <c r="AL43" s="1">
        <v>0</v>
      </c>
      <c r="AM43" s="1">
        <v>711450</v>
      </c>
      <c r="AN43" s="1">
        <v>711450</v>
      </c>
      <c r="AO43" s="1">
        <v>0</v>
      </c>
      <c r="AP43" s="1">
        <v>711450</v>
      </c>
      <c r="AQ43" s="1">
        <v>0</v>
      </c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s="29" customFormat="1" x14ac:dyDescent="0.25">
      <c r="A44" s="29" t="s">
        <v>384</v>
      </c>
      <c r="B44" s="29" t="s">
        <v>385</v>
      </c>
      <c r="C44" s="29" t="s">
        <v>386</v>
      </c>
      <c r="D44" s="29" t="s">
        <v>387</v>
      </c>
      <c r="E44" s="29" t="s">
        <v>437</v>
      </c>
      <c r="F44" s="29" t="s">
        <v>438</v>
      </c>
      <c r="G44" s="29" t="s">
        <v>439</v>
      </c>
      <c r="H44" s="29" t="s">
        <v>440</v>
      </c>
      <c r="I44" s="29" t="s">
        <v>444</v>
      </c>
      <c r="J44" s="29" t="s">
        <v>41</v>
      </c>
      <c r="AG44" s="29" t="s">
        <v>594</v>
      </c>
      <c r="AH44" s="29" t="s">
        <v>595</v>
      </c>
      <c r="AJ44" s="29" t="s">
        <v>444</v>
      </c>
      <c r="AK44" s="1">
        <v>71145</v>
      </c>
      <c r="AL44" s="1">
        <v>0</v>
      </c>
      <c r="AM44" s="1">
        <v>71145</v>
      </c>
      <c r="AN44" s="1">
        <v>71145</v>
      </c>
      <c r="AO44" s="1">
        <v>0</v>
      </c>
      <c r="AP44" s="1">
        <v>71145</v>
      </c>
      <c r="AQ44" s="1">
        <v>0</v>
      </c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s="29" customFormat="1" x14ac:dyDescent="0.25">
      <c r="A45" s="29" t="s">
        <v>384</v>
      </c>
      <c r="B45" s="29" t="s">
        <v>385</v>
      </c>
      <c r="C45" s="29" t="s">
        <v>386</v>
      </c>
      <c r="D45" s="29" t="s">
        <v>387</v>
      </c>
      <c r="E45" s="29" t="s">
        <v>437</v>
      </c>
      <c r="F45" s="29" t="s">
        <v>438</v>
      </c>
      <c r="G45" s="29" t="s">
        <v>439</v>
      </c>
      <c r="H45" s="29" t="s">
        <v>440</v>
      </c>
      <c r="I45" s="29" t="s">
        <v>444</v>
      </c>
      <c r="J45" s="29" t="s">
        <v>41</v>
      </c>
      <c r="AG45" s="29" t="s">
        <v>596</v>
      </c>
      <c r="AH45" s="29" t="s">
        <v>597</v>
      </c>
      <c r="AJ45" s="29" t="s">
        <v>444</v>
      </c>
      <c r="AK45" s="1">
        <v>6853.61</v>
      </c>
      <c r="AL45" s="1">
        <v>0</v>
      </c>
      <c r="AM45" s="1">
        <v>6853.61</v>
      </c>
      <c r="AN45" s="1">
        <v>6853.61</v>
      </c>
      <c r="AO45" s="1">
        <v>0</v>
      </c>
      <c r="AP45" s="1">
        <v>6853.61</v>
      </c>
      <c r="AQ45" s="1">
        <v>0</v>
      </c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s="29" customFormat="1" x14ac:dyDescent="0.25">
      <c r="A46" s="29" t="s">
        <v>384</v>
      </c>
      <c r="B46" s="29" t="s">
        <v>385</v>
      </c>
      <c r="C46" s="29" t="s">
        <v>386</v>
      </c>
      <c r="D46" s="29" t="s">
        <v>387</v>
      </c>
      <c r="E46" s="29" t="s">
        <v>437</v>
      </c>
      <c r="F46" s="29" t="s">
        <v>438</v>
      </c>
      <c r="G46" s="29" t="s">
        <v>439</v>
      </c>
      <c r="H46" s="29" t="s">
        <v>440</v>
      </c>
      <c r="I46" s="29" t="s">
        <v>598</v>
      </c>
      <c r="J46" s="29" t="s">
        <v>42</v>
      </c>
      <c r="AG46" s="29" t="s">
        <v>599</v>
      </c>
      <c r="AH46" s="29" t="s">
        <v>600</v>
      </c>
      <c r="AJ46" s="29" t="s">
        <v>598</v>
      </c>
      <c r="AK46" s="1">
        <v>9023.66</v>
      </c>
      <c r="AL46" s="1">
        <v>0</v>
      </c>
      <c r="AM46" s="1">
        <v>9023.66</v>
      </c>
      <c r="AN46" s="1">
        <v>8513.66</v>
      </c>
      <c r="AO46" s="1">
        <v>0</v>
      </c>
      <c r="AP46" s="1">
        <v>8513.66</v>
      </c>
      <c r="AQ46" s="1">
        <v>0</v>
      </c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s="29" customFormat="1" x14ac:dyDescent="0.25">
      <c r="A47" s="29" t="s">
        <v>384</v>
      </c>
      <c r="B47" s="29" t="s">
        <v>385</v>
      </c>
      <c r="C47" s="29" t="s">
        <v>386</v>
      </c>
      <c r="D47" s="29" t="s">
        <v>387</v>
      </c>
      <c r="E47" s="29" t="s">
        <v>437</v>
      </c>
      <c r="F47" s="29" t="s">
        <v>438</v>
      </c>
      <c r="G47" s="29" t="s">
        <v>439</v>
      </c>
      <c r="H47" s="29" t="s">
        <v>440</v>
      </c>
      <c r="I47" s="29" t="s">
        <v>445</v>
      </c>
      <c r="J47" s="29" t="s">
        <v>446</v>
      </c>
      <c r="AG47" s="29" t="s">
        <v>447</v>
      </c>
      <c r="AH47" s="29" t="s">
        <v>601</v>
      </c>
      <c r="AJ47" s="29" t="s">
        <v>445</v>
      </c>
      <c r="AK47" s="1">
        <v>77246.87</v>
      </c>
      <c r="AL47" s="1">
        <v>0</v>
      </c>
      <c r="AM47" s="1">
        <v>77246.87</v>
      </c>
      <c r="AN47" s="1">
        <v>77246.87</v>
      </c>
      <c r="AO47" s="1">
        <v>0</v>
      </c>
      <c r="AP47" s="1">
        <v>77246.87</v>
      </c>
      <c r="AQ47" s="1">
        <v>0</v>
      </c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s="29" customFormat="1" x14ac:dyDescent="0.25">
      <c r="A48" s="29" t="s">
        <v>384</v>
      </c>
      <c r="B48" s="29" t="s">
        <v>385</v>
      </c>
      <c r="C48" s="29" t="s">
        <v>386</v>
      </c>
      <c r="D48" s="29" t="s">
        <v>387</v>
      </c>
      <c r="E48" s="29" t="s">
        <v>437</v>
      </c>
      <c r="F48" s="29" t="s">
        <v>438</v>
      </c>
      <c r="G48" s="29" t="s">
        <v>439</v>
      </c>
      <c r="H48" s="29" t="s">
        <v>440</v>
      </c>
      <c r="I48" s="29" t="s">
        <v>445</v>
      </c>
      <c r="J48" s="29" t="s">
        <v>446</v>
      </c>
      <c r="AG48" s="29" t="s">
        <v>448</v>
      </c>
      <c r="AH48" s="29" t="s">
        <v>602</v>
      </c>
      <c r="AJ48" s="29" t="s">
        <v>445</v>
      </c>
      <c r="AK48" s="1">
        <v>-77246.87</v>
      </c>
      <c r="AL48" s="1">
        <v>0</v>
      </c>
      <c r="AM48" s="1">
        <v>-77246.87</v>
      </c>
      <c r="AN48" s="1">
        <v>-77246.87</v>
      </c>
      <c r="AO48" s="1">
        <v>0</v>
      </c>
      <c r="AP48" s="1">
        <v>-77246.87</v>
      </c>
      <c r="AQ48" s="1">
        <v>0</v>
      </c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s="29" customFormat="1" x14ac:dyDescent="0.25">
      <c r="A49" s="29" t="s">
        <v>384</v>
      </c>
      <c r="B49" s="29" t="s">
        <v>385</v>
      </c>
      <c r="C49" s="29" t="s">
        <v>386</v>
      </c>
      <c r="D49" s="29" t="s">
        <v>387</v>
      </c>
      <c r="E49" s="29" t="s">
        <v>437</v>
      </c>
      <c r="F49" s="29" t="s">
        <v>438</v>
      </c>
      <c r="G49" s="29" t="s">
        <v>439</v>
      </c>
      <c r="H49" s="29" t="s">
        <v>440</v>
      </c>
      <c r="I49" s="29" t="s">
        <v>445</v>
      </c>
      <c r="J49" s="29" t="s">
        <v>446</v>
      </c>
      <c r="AG49" s="29" t="s">
        <v>603</v>
      </c>
      <c r="AH49" s="29" t="s">
        <v>604</v>
      </c>
      <c r="AJ49" s="29" t="s">
        <v>445</v>
      </c>
      <c r="AK49" s="1">
        <v>0</v>
      </c>
      <c r="AL49" s="1">
        <v>0</v>
      </c>
      <c r="AM49" s="1">
        <v>0</v>
      </c>
      <c r="AN49" s="1">
        <v>-330</v>
      </c>
      <c r="AO49" s="1">
        <v>0</v>
      </c>
      <c r="AP49" s="1">
        <v>-330</v>
      </c>
      <c r="AQ49" s="1">
        <v>0</v>
      </c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s="29" customFormat="1" x14ac:dyDescent="0.25">
      <c r="A50" s="29" t="s">
        <v>384</v>
      </c>
      <c r="B50" s="29" t="s">
        <v>385</v>
      </c>
      <c r="C50" s="29" t="s">
        <v>386</v>
      </c>
      <c r="D50" s="29" t="s">
        <v>387</v>
      </c>
      <c r="E50" s="29" t="s">
        <v>437</v>
      </c>
      <c r="F50" s="29" t="s">
        <v>438</v>
      </c>
      <c r="G50" s="29" t="s">
        <v>439</v>
      </c>
      <c r="H50" s="29" t="s">
        <v>440</v>
      </c>
      <c r="I50" s="29" t="s">
        <v>445</v>
      </c>
      <c r="J50" s="29" t="s">
        <v>446</v>
      </c>
      <c r="AG50" s="29" t="s">
        <v>605</v>
      </c>
      <c r="AH50" s="29" t="s">
        <v>606</v>
      </c>
      <c r="AJ50" s="29" t="s">
        <v>445</v>
      </c>
      <c r="AK50" s="1">
        <v>-40273.019999999997</v>
      </c>
      <c r="AL50" s="1">
        <v>0</v>
      </c>
      <c r="AM50" s="1">
        <v>-40273.019999999997</v>
      </c>
      <c r="AN50" s="1">
        <v>-28364.67</v>
      </c>
      <c r="AO50" s="1">
        <v>0</v>
      </c>
      <c r="AP50" s="1">
        <v>-28364.67</v>
      </c>
      <c r="AQ50" s="1">
        <v>0</v>
      </c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s="29" customFormat="1" x14ac:dyDescent="0.25">
      <c r="A51" s="29" t="s">
        <v>384</v>
      </c>
      <c r="B51" s="29" t="s">
        <v>385</v>
      </c>
      <c r="C51" s="29" t="s">
        <v>386</v>
      </c>
      <c r="D51" s="29" t="s">
        <v>387</v>
      </c>
      <c r="E51" s="29" t="s">
        <v>437</v>
      </c>
      <c r="F51" s="29" t="s">
        <v>438</v>
      </c>
      <c r="G51" s="29" t="s">
        <v>439</v>
      </c>
      <c r="H51" s="29" t="s">
        <v>440</v>
      </c>
      <c r="I51" s="29" t="s">
        <v>445</v>
      </c>
      <c r="J51" s="29" t="s">
        <v>446</v>
      </c>
      <c r="AG51" s="29" t="s">
        <v>449</v>
      </c>
      <c r="AH51" s="29" t="s">
        <v>607</v>
      </c>
      <c r="AJ51" s="29" t="s">
        <v>445</v>
      </c>
      <c r="AK51" s="1">
        <v>-36355</v>
      </c>
      <c r="AL51" s="1">
        <v>0</v>
      </c>
      <c r="AM51" s="1">
        <v>-36355</v>
      </c>
      <c r="AN51" s="1">
        <v>-133914.34</v>
      </c>
      <c r="AO51" s="1">
        <v>0</v>
      </c>
      <c r="AP51" s="1">
        <v>-133914.34</v>
      </c>
      <c r="AQ51" s="1">
        <v>0</v>
      </c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s="29" customFormat="1" x14ac:dyDescent="0.25">
      <c r="A52" s="29" t="s">
        <v>384</v>
      </c>
      <c r="B52" s="29" t="s">
        <v>385</v>
      </c>
      <c r="C52" s="29" t="s">
        <v>386</v>
      </c>
      <c r="D52" s="29" t="s">
        <v>387</v>
      </c>
      <c r="E52" s="29" t="s">
        <v>437</v>
      </c>
      <c r="F52" s="29" t="s">
        <v>438</v>
      </c>
      <c r="G52" s="29" t="s">
        <v>439</v>
      </c>
      <c r="H52" s="29" t="s">
        <v>440</v>
      </c>
      <c r="I52" s="29" t="s">
        <v>445</v>
      </c>
      <c r="J52" s="29" t="s">
        <v>446</v>
      </c>
      <c r="AG52" s="29" t="s">
        <v>608</v>
      </c>
      <c r="AH52" s="29" t="s">
        <v>609</v>
      </c>
      <c r="AJ52" s="29" t="s">
        <v>445</v>
      </c>
      <c r="AK52" s="1">
        <v>-3394.67</v>
      </c>
      <c r="AL52" s="1">
        <v>0</v>
      </c>
      <c r="AM52" s="1">
        <v>-3394.67</v>
      </c>
      <c r="AN52" s="1">
        <v>-10788.15</v>
      </c>
      <c r="AO52" s="1">
        <v>0</v>
      </c>
      <c r="AP52" s="1">
        <v>-10788.15</v>
      </c>
      <c r="AQ52" s="1">
        <v>0</v>
      </c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s="29" customFormat="1" x14ac:dyDescent="0.25">
      <c r="A53" s="29" t="s">
        <v>384</v>
      </c>
      <c r="B53" s="29" t="s">
        <v>385</v>
      </c>
      <c r="C53" s="29" t="s">
        <v>386</v>
      </c>
      <c r="D53" s="29" t="s">
        <v>387</v>
      </c>
      <c r="E53" s="29" t="s">
        <v>437</v>
      </c>
      <c r="F53" s="29" t="s">
        <v>438</v>
      </c>
      <c r="G53" s="29" t="s">
        <v>439</v>
      </c>
      <c r="H53" s="29" t="s">
        <v>440</v>
      </c>
      <c r="I53" s="29" t="s">
        <v>445</v>
      </c>
      <c r="J53" s="29" t="s">
        <v>446</v>
      </c>
      <c r="AG53" s="29" t="s">
        <v>610</v>
      </c>
      <c r="AH53" s="29" t="s">
        <v>611</v>
      </c>
      <c r="AJ53" s="29" t="s">
        <v>445</v>
      </c>
      <c r="AK53" s="1">
        <v>-82617.710000000006</v>
      </c>
      <c r="AL53" s="1">
        <v>0</v>
      </c>
      <c r="AM53" s="1">
        <v>-82617.710000000006</v>
      </c>
      <c r="AN53" s="1">
        <v>-100386.55</v>
      </c>
      <c r="AO53" s="1">
        <v>0</v>
      </c>
      <c r="AP53" s="1">
        <v>-100386.55</v>
      </c>
      <c r="AQ53" s="1">
        <v>0</v>
      </c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s="29" customFormat="1" x14ac:dyDescent="0.25">
      <c r="A54" s="29" t="s">
        <v>384</v>
      </c>
      <c r="B54" s="29" t="s">
        <v>385</v>
      </c>
      <c r="C54" s="29" t="s">
        <v>386</v>
      </c>
      <c r="D54" s="29" t="s">
        <v>387</v>
      </c>
      <c r="E54" s="29" t="s">
        <v>437</v>
      </c>
      <c r="F54" s="29" t="s">
        <v>438</v>
      </c>
      <c r="G54" s="29" t="s">
        <v>439</v>
      </c>
      <c r="H54" s="29" t="s">
        <v>440</v>
      </c>
      <c r="I54" s="29" t="s">
        <v>445</v>
      </c>
      <c r="J54" s="29" t="s">
        <v>446</v>
      </c>
      <c r="AG54" s="29" t="s">
        <v>612</v>
      </c>
      <c r="AH54" s="29" t="s">
        <v>613</v>
      </c>
      <c r="AJ54" s="29" t="s">
        <v>445</v>
      </c>
      <c r="AK54" s="1">
        <v>-10979.01</v>
      </c>
      <c r="AL54" s="1">
        <v>0</v>
      </c>
      <c r="AM54" s="1">
        <v>-10979.01</v>
      </c>
      <c r="AN54" s="1">
        <v>-10717.21</v>
      </c>
      <c r="AO54" s="1">
        <v>0</v>
      </c>
      <c r="AP54" s="1">
        <v>-10717.21</v>
      </c>
      <c r="AQ54" s="1">
        <v>0</v>
      </c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s="29" customFormat="1" x14ac:dyDescent="0.25">
      <c r="A55" s="29" t="s">
        <v>384</v>
      </c>
      <c r="B55" s="29" t="s">
        <v>385</v>
      </c>
      <c r="C55" s="29" t="s">
        <v>386</v>
      </c>
      <c r="D55" s="29" t="s">
        <v>387</v>
      </c>
      <c r="E55" s="29" t="s">
        <v>437</v>
      </c>
      <c r="F55" s="29" t="s">
        <v>438</v>
      </c>
      <c r="G55" s="29" t="s">
        <v>439</v>
      </c>
      <c r="H55" s="29" t="s">
        <v>440</v>
      </c>
      <c r="I55" s="29" t="s">
        <v>445</v>
      </c>
      <c r="J55" s="29" t="s">
        <v>446</v>
      </c>
      <c r="AG55" s="29" t="s">
        <v>614</v>
      </c>
      <c r="AH55" s="29" t="s">
        <v>615</v>
      </c>
      <c r="AJ55" s="29" t="s">
        <v>445</v>
      </c>
      <c r="AK55" s="1">
        <v>-11480</v>
      </c>
      <c r="AL55" s="1">
        <v>0</v>
      </c>
      <c r="AM55" s="1">
        <v>-11480</v>
      </c>
      <c r="AN55" s="1">
        <v>-375</v>
      </c>
      <c r="AO55" s="1">
        <v>0</v>
      </c>
      <c r="AP55" s="1">
        <v>-375</v>
      </c>
      <c r="AQ55" s="1">
        <v>0</v>
      </c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s="29" customFormat="1" x14ac:dyDescent="0.25">
      <c r="A56" s="29" t="s">
        <v>384</v>
      </c>
      <c r="B56" s="29" t="s">
        <v>385</v>
      </c>
      <c r="C56" s="29" t="s">
        <v>386</v>
      </c>
      <c r="D56" s="29" t="s">
        <v>387</v>
      </c>
      <c r="E56" s="29" t="s">
        <v>437</v>
      </c>
      <c r="F56" s="29" t="s">
        <v>438</v>
      </c>
      <c r="G56" s="29" t="s">
        <v>439</v>
      </c>
      <c r="H56" s="29" t="s">
        <v>440</v>
      </c>
      <c r="I56" s="29" t="s">
        <v>445</v>
      </c>
      <c r="J56" s="29" t="s">
        <v>446</v>
      </c>
      <c r="AG56" s="29" t="s">
        <v>616</v>
      </c>
      <c r="AH56" s="29" t="s">
        <v>617</v>
      </c>
      <c r="AJ56" s="29" t="s">
        <v>445</v>
      </c>
      <c r="AK56" s="1">
        <v>-21911.759999999998</v>
      </c>
      <c r="AL56" s="1">
        <v>0</v>
      </c>
      <c r="AM56" s="1">
        <v>-21911.759999999998</v>
      </c>
      <c r="AN56" s="1">
        <v>-20483.95</v>
      </c>
      <c r="AO56" s="1">
        <v>0</v>
      </c>
      <c r="AP56" s="1">
        <v>-20483.95</v>
      </c>
      <c r="AQ56" s="1">
        <v>0</v>
      </c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s="29" customFormat="1" x14ac:dyDescent="0.25">
      <c r="A57" s="29" t="s">
        <v>384</v>
      </c>
      <c r="B57" s="29" t="s">
        <v>385</v>
      </c>
      <c r="C57" s="29" t="s">
        <v>386</v>
      </c>
      <c r="D57" s="29" t="s">
        <v>387</v>
      </c>
      <c r="E57" s="29" t="s">
        <v>437</v>
      </c>
      <c r="F57" s="29" t="s">
        <v>438</v>
      </c>
      <c r="G57" s="29" t="s">
        <v>439</v>
      </c>
      <c r="H57" s="29" t="s">
        <v>440</v>
      </c>
      <c r="I57" s="29" t="s">
        <v>445</v>
      </c>
      <c r="J57" s="29" t="s">
        <v>446</v>
      </c>
      <c r="AG57" s="29" t="s">
        <v>618</v>
      </c>
      <c r="AH57" s="29" t="s">
        <v>619</v>
      </c>
      <c r="AJ57" s="29" t="s">
        <v>445</v>
      </c>
      <c r="AK57" s="1">
        <v>-5215.09</v>
      </c>
      <c r="AL57" s="1">
        <v>0</v>
      </c>
      <c r="AM57" s="1">
        <v>-5215.09</v>
      </c>
      <c r="AN57" s="1">
        <v>-4942.6099999999997</v>
      </c>
      <c r="AO57" s="1">
        <v>0</v>
      </c>
      <c r="AP57" s="1">
        <v>-4942.6099999999997</v>
      </c>
      <c r="AQ57" s="1">
        <v>0</v>
      </c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s="29" customFormat="1" x14ac:dyDescent="0.25">
      <c r="A58" s="29" t="s">
        <v>384</v>
      </c>
      <c r="B58" s="29" t="s">
        <v>385</v>
      </c>
      <c r="C58" s="29" t="s">
        <v>386</v>
      </c>
      <c r="D58" s="29" t="s">
        <v>387</v>
      </c>
      <c r="E58" s="29" t="s">
        <v>437</v>
      </c>
      <c r="F58" s="29" t="s">
        <v>438</v>
      </c>
      <c r="G58" s="29" t="s">
        <v>439</v>
      </c>
      <c r="H58" s="29" t="s">
        <v>440</v>
      </c>
      <c r="I58" s="29" t="s">
        <v>445</v>
      </c>
      <c r="J58" s="29" t="s">
        <v>446</v>
      </c>
      <c r="AG58" s="29" t="s">
        <v>450</v>
      </c>
      <c r="AH58" s="29" t="s">
        <v>620</v>
      </c>
      <c r="AJ58" s="29" t="s">
        <v>445</v>
      </c>
      <c r="AK58" s="1">
        <v>-26970.89</v>
      </c>
      <c r="AL58" s="1">
        <v>0</v>
      </c>
      <c r="AM58" s="1">
        <v>-26970.89</v>
      </c>
      <c r="AN58" s="1">
        <v>-22319.54</v>
      </c>
      <c r="AO58" s="1">
        <v>0</v>
      </c>
      <c r="AP58" s="1">
        <v>-22319.54</v>
      </c>
      <c r="AQ58" s="1">
        <v>0</v>
      </c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s="29" customFormat="1" x14ac:dyDescent="0.25">
      <c r="A59" s="29" t="s">
        <v>384</v>
      </c>
      <c r="B59" s="29" t="s">
        <v>385</v>
      </c>
      <c r="C59" s="29" t="s">
        <v>386</v>
      </c>
      <c r="D59" s="29" t="s">
        <v>387</v>
      </c>
      <c r="E59" s="29" t="s">
        <v>437</v>
      </c>
      <c r="F59" s="29" t="s">
        <v>438</v>
      </c>
      <c r="G59" s="29" t="s">
        <v>439</v>
      </c>
      <c r="H59" s="29" t="s">
        <v>440</v>
      </c>
      <c r="I59" s="29" t="s">
        <v>445</v>
      </c>
      <c r="J59" s="29" t="s">
        <v>446</v>
      </c>
      <c r="AG59" s="29" t="s">
        <v>621</v>
      </c>
      <c r="AH59" s="29" t="s">
        <v>622</v>
      </c>
      <c r="AJ59" s="29" t="s">
        <v>445</v>
      </c>
      <c r="AK59" s="1">
        <v>-16898.68</v>
      </c>
      <c r="AL59" s="1">
        <v>0</v>
      </c>
      <c r="AM59" s="1">
        <v>-16898.68</v>
      </c>
      <c r="AN59" s="1">
        <v>-15646.86</v>
      </c>
      <c r="AO59" s="1">
        <v>0</v>
      </c>
      <c r="AP59" s="1">
        <v>-15646.86</v>
      </c>
      <c r="AQ59" s="1">
        <v>0</v>
      </c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s="29" customFormat="1" x14ac:dyDescent="0.25">
      <c r="A60" s="29" t="s">
        <v>384</v>
      </c>
      <c r="B60" s="29" t="s">
        <v>385</v>
      </c>
      <c r="C60" s="29" t="s">
        <v>386</v>
      </c>
      <c r="D60" s="29" t="s">
        <v>387</v>
      </c>
      <c r="E60" s="29" t="s">
        <v>437</v>
      </c>
      <c r="F60" s="29" t="s">
        <v>438</v>
      </c>
      <c r="G60" s="29" t="s">
        <v>439</v>
      </c>
      <c r="H60" s="29" t="s">
        <v>440</v>
      </c>
      <c r="I60" s="29" t="s">
        <v>445</v>
      </c>
      <c r="J60" s="29" t="s">
        <v>446</v>
      </c>
      <c r="AG60" s="29" t="s">
        <v>623</v>
      </c>
      <c r="AH60" s="29" t="s">
        <v>624</v>
      </c>
      <c r="AJ60" s="29" t="s">
        <v>445</v>
      </c>
      <c r="AK60" s="1">
        <v>-13470.15</v>
      </c>
      <c r="AL60" s="1">
        <v>0</v>
      </c>
      <c r="AM60" s="1">
        <v>-13470.15</v>
      </c>
      <c r="AN60" s="1">
        <v>-16668.03</v>
      </c>
      <c r="AO60" s="1">
        <v>0</v>
      </c>
      <c r="AP60" s="1">
        <v>-16668.03</v>
      </c>
      <c r="AQ60" s="1">
        <v>0</v>
      </c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s="29" customFormat="1" x14ac:dyDescent="0.25">
      <c r="A61" s="29" t="s">
        <v>384</v>
      </c>
      <c r="B61" s="29" t="s">
        <v>385</v>
      </c>
      <c r="C61" s="29" t="s">
        <v>386</v>
      </c>
      <c r="D61" s="29" t="s">
        <v>387</v>
      </c>
      <c r="E61" s="29" t="s">
        <v>437</v>
      </c>
      <c r="F61" s="29" t="s">
        <v>438</v>
      </c>
      <c r="G61" s="29" t="s">
        <v>439</v>
      </c>
      <c r="H61" s="29" t="s">
        <v>440</v>
      </c>
      <c r="I61" s="29" t="s">
        <v>445</v>
      </c>
      <c r="J61" s="29" t="s">
        <v>446</v>
      </c>
      <c r="AG61" s="29" t="s">
        <v>625</v>
      </c>
      <c r="AH61" s="29" t="s">
        <v>626</v>
      </c>
      <c r="AJ61" s="29" t="s">
        <v>445</v>
      </c>
      <c r="AK61" s="1">
        <v>-112522.75</v>
      </c>
      <c r="AL61" s="1">
        <v>0</v>
      </c>
      <c r="AM61" s="1">
        <v>-112522.75</v>
      </c>
      <c r="AN61" s="1">
        <v>-187623.55</v>
      </c>
      <c r="AO61" s="1">
        <v>0</v>
      </c>
      <c r="AP61" s="1">
        <v>-187623.55</v>
      </c>
      <c r="AQ61" s="1">
        <v>0</v>
      </c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s="29" customFormat="1" x14ac:dyDescent="0.25">
      <c r="A62" s="29" t="s">
        <v>384</v>
      </c>
      <c r="B62" s="29" t="s">
        <v>385</v>
      </c>
      <c r="C62" s="29" t="s">
        <v>386</v>
      </c>
      <c r="D62" s="29" t="s">
        <v>387</v>
      </c>
      <c r="E62" s="29" t="s">
        <v>437</v>
      </c>
      <c r="F62" s="29" t="s">
        <v>438</v>
      </c>
      <c r="G62" s="29" t="s">
        <v>439</v>
      </c>
      <c r="H62" s="29" t="s">
        <v>440</v>
      </c>
      <c r="I62" s="29" t="s">
        <v>445</v>
      </c>
      <c r="J62" s="29" t="s">
        <v>446</v>
      </c>
      <c r="AG62" s="29" t="s">
        <v>627</v>
      </c>
      <c r="AH62" s="29" t="s">
        <v>628</v>
      </c>
      <c r="AJ62" s="29" t="s">
        <v>445</v>
      </c>
      <c r="AK62" s="1">
        <v>-260</v>
      </c>
      <c r="AL62" s="1">
        <v>0</v>
      </c>
      <c r="AM62" s="1">
        <v>-260</v>
      </c>
      <c r="AN62" s="1">
        <v>0</v>
      </c>
      <c r="AO62" s="1">
        <v>0</v>
      </c>
      <c r="AP62" s="1">
        <v>0</v>
      </c>
      <c r="AQ62" s="1">
        <v>0</v>
      </c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s="29" customFormat="1" x14ac:dyDescent="0.25">
      <c r="A63" s="29" t="s">
        <v>384</v>
      </c>
      <c r="B63" s="29" t="s">
        <v>385</v>
      </c>
      <c r="C63" s="29" t="s">
        <v>386</v>
      </c>
      <c r="D63" s="29" t="s">
        <v>387</v>
      </c>
      <c r="E63" s="29" t="s">
        <v>437</v>
      </c>
      <c r="F63" s="29" t="s">
        <v>438</v>
      </c>
      <c r="G63" s="29" t="s">
        <v>439</v>
      </c>
      <c r="H63" s="29" t="s">
        <v>440</v>
      </c>
      <c r="I63" s="29" t="s">
        <v>445</v>
      </c>
      <c r="J63" s="29" t="s">
        <v>446</v>
      </c>
      <c r="AG63" s="29" t="s">
        <v>629</v>
      </c>
      <c r="AH63" s="29" t="s">
        <v>630</v>
      </c>
      <c r="AJ63" s="29" t="s">
        <v>445</v>
      </c>
      <c r="AK63" s="1">
        <v>-94951.89</v>
      </c>
      <c r="AL63" s="1">
        <v>0</v>
      </c>
      <c r="AM63" s="1">
        <v>-94951.89</v>
      </c>
      <c r="AN63" s="1">
        <v>-136165.82</v>
      </c>
      <c r="AO63" s="1">
        <v>0</v>
      </c>
      <c r="AP63" s="1">
        <v>-136165.82</v>
      </c>
      <c r="AQ63" s="1">
        <v>0</v>
      </c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s="29" customFormat="1" x14ac:dyDescent="0.25">
      <c r="A64" s="29" t="s">
        <v>384</v>
      </c>
      <c r="B64" s="29" t="s">
        <v>385</v>
      </c>
      <c r="C64" s="29" t="s">
        <v>386</v>
      </c>
      <c r="D64" s="29" t="s">
        <v>387</v>
      </c>
      <c r="E64" s="29" t="s">
        <v>437</v>
      </c>
      <c r="F64" s="29" t="s">
        <v>438</v>
      </c>
      <c r="G64" s="29" t="s">
        <v>439</v>
      </c>
      <c r="H64" s="29" t="s">
        <v>440</v>
      </c>
      <c r="I64" s="29" t="s">
        <v>445</v>
      </c>
      <c r="J64" s="29" t="s">
        <v>446</v>
      </c>
      <c r="AG64" s="29" t="s">
        <v>631</v>
      </c>
      <c r="AH64" s="29" t="s">
        <v>632</v>
      </c>
      <c r="AJ64" s="29" t="s">
        <v>445</v>
      </c>
      <c r="AK64" s="1">
        <v>0</v>
      </c>
      <c r="AL64" s="1">
        <v>0</v>
      </c>
      <c r="AM64" s="1">
        <v>0</v>
      </c>
      <c r="AN64" s="1">
        <v>-2354.5</v>
      </c>
      <c r="AO64" s="1">
        <v>0</v>
      </c>
      <c r="AP64" s="1">
        <v>-2354.5</v>
      </c>
      <c r="AQ64" s="1">
        <v>0</v>
      </c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s="29" customFormat="1" x14ac:dyDescent="0.25">
      <c r="A65" s="29" t="s">
        <v>384</v>
      </c>
      <c r="B65" s="29" t="s">
        <v>385</v>
      </c>
      <c r="C65" s="29" t="s">
        <v>386</v>
      </c>
      <c r="D65" s="29" t="s">
        <v>387</v>
      </c>
      <c r="E65" s="29" t="s">
        <v>437</v>
      </c>
      <c r="F65" s="29" t="s">
        <v>438</v>
      </c>
      <c r="G65" s="29" t="s">
        <v>439</v>
      </c>
      <c r="H65" s="29" t="s">
        <v>440</v>
      </c>
      <c r="I65" s="29" t="s">
        <v>445</v>
      </c>
      <c r="J65" s="29" t="s">
        <v>446</v>
      </c>
      <c r="AG65" s="29" t="s">
        <v>633</v>
      </c>
      <c r="AH65" s="29" t="s">
        <v>634</v>
      </c>
      <c r="AJ65" s="29" t="s">
        <v>445</v>
      </c>
      <c r="AK65" s="1">
        <v>-710.14</v>
      </c>
      <c r="AL65" s="1">
        <v>0</v>
      </c>
      <c r="AM65" s="1">
        <v>-710.14</v>
      </c>
      <c r="AN65" s="1">
        <v>0</v>
      </c>
      <c r="AO65" s="1">
        <v>0</v>
      </c>
      <c r="AP65" s="1">
        <v>0</v>
      </c>
      <c r="AQ65" s="1">
        <v>0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s="29" customFormat="1" x14ac:dyDescent="0.25">
      <c r="A66" s="29" t="s">
        <v>384</v>
      </c>
      <c r="B66" s="29" t="s">
        <v>385</v>
      </c>
      <c r="C66" s="29" t="s">
        <v>386</v>
      </c>
      <c r="D66" s="29" t="s">
        <v>387</v>
      </c>
      <c r="E66" s="29" t="s">
        <v>437</v>
      </c>
      <c r="F66" s="29" t="s">
        <v>438</v>
      </c>
      <c r="G66" s="29" t="s">
        <v>439</v>
      </c>
      <c r="H66" s="29" t="s">
        <v>440</v>
      </c>
      <c r="I66" s="29" t="s">
        <v>445</v>
      </c>
      <c r="J66" s="29" t="s">
        <v>446</v>
      </c>
      <c r="AG66" s="29" t="s">
        <v>635</v>
      </c>
      <c r="AH66" s="29" t="s">
        <v>634</v>
      </c>
      <c r="AJ66" s="29" t="s">
        <v>445</v>
      </c>
      <c r="AK66" s="1">
        <v>-611.66999999999996</v>
      </c>
      <c r="AL66" s="1">
        <v>0</v>
      </c>
      <c r="AM66" s="1">
        <v>-611.66999999999996</v>
      </c>
      <c r="AN66" s="1">
        <v>-1626.76</v>
      </c>
      <c r="AO66" s="1">
        <v>0</v>
      </c>
      <c r="AP66" s="1">
        <v>-1626.76</v>
      </c>
      <c r="AQ66" s="1">
        <v>0</v>
      </c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s="29" customFormat="1" x14ac:dyDescent="0.25">
      <c r="A67" s="29" t="s">
        <v>384</v>
      </c>
      <c r="B67" s="29" t="s">
        <v>385</v>
      </c>
      <c r="C67" s="29" t="s">
        <v>386</v>
      </c>
      <c r="D67" s="29" t="s">
        <v>387</v>
      </c>
      <c r="E67" s="29" t="s">
        <v>437</v>
      </c>
      <c r="F67" s="29" t="s">
        <v>438</v>
      </c>
      <c r="G67" s="29" t="s">
        <v>439</v>
      </c>
      <c r="H67" s="29" t="s">
        <v>440</v>
      </c>
      <c r="I67" s="29" t="s">
        <v>445</v>
      </c>
      <c r="J67" s="29" t="s">
        <v>446</v>
      </c>
      <c r="AG67" s="29" t="s">
        <v>636</v>
      </c>
      <c r="AH67" s="29" t="s">
        <v>637</v>
      </c>
      <c r="AJ67" s="29" t="s">
        <v>445</v>
      </c>
      <c r="AK67" s="1">
        <v>-1327.15</v>
      </c>
      <c r="AL67" s="1">
        <v>0</v>
      </c>
      <c r="AM67" s="1">
        <v>-1327.15</v>
      </c>
      <c r="AN67" s="1">
        <v>-1393.22</v>
      </c>
      <c r="AO67" s="1">
        <v>0</v>
      </c>
      <c r="AP67" s="1">
        <v>-1393.22</v>
      </c>
      <c r="AQ67" s="1">
        <v>0</v>
      </c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s="29" customFormat="1" x14ac:dyDescent="0.25">
      <c r="A68" s="29" t="s">
        <v>384</v>
      </c>
      <c r="B68" s="29" t="s">
        <v>385</v>
      </c>
      <c r="C68" s="29" t="s">
        <v>386</v>
      </c>
      <c r="D68" s="29" t="s">
        <v>387</v>
      </c>
      <c r="E68" s="29" t="s">
        <v>437</v>
      </c>
      <c r="F68" s="29" t="s">
        <v>438</v>
      </c>
      <c r="G68" s="29" t="s">
        <v>439</v>
      </c>
      <c r="H68" s="29" t="s">
        <v>440</v>
      </c>
      <c r="I68" s="29" t="s">
        <v>445</v>
      </c>
      <c r="J68" s="29" t="s">
        <v>446</v>
      </c>
      <c r="AG68" s="29" t="s">
        <v>451</v>
      </c>
      <c r="AH68" s="29" t="s">
        <v>638</v>
      </c>
      <c r="AJ68" s="29" t="s">
        <v>445</v>
      </c>
      <c r="AK68" s="1">
        <v>-31485.13</v>
      </c>
      <c r="AL68" s="1">
        <v>0</v>
      </c>
      <c r="AM68" s="1">
        <v>-31485.13</v>
      </c>
      <c r="AN68" s="1">
        <v>-50953.3</v>
      </c>
      <c r="AO68" s="1">
        <v>0</v>
      </c>
      <c r="AP68" s="1">
        <v>-50953.3</v>
      </c>
      <c r="AQ68" s="1">
        <v>0</v>
      </c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s="29" customFormat="1" x14ac:dyDescent="0.25">
      <c r="A69" s="29" t="s">
        <v>384</v>
      </c>
      <c r="B69" s="29" t="s">
        <v>385</v>
      </c>
      <c r="C69" s="29" t="s">
        <v>386</v>
      </c>
      <c r="D69" s="29" t="s">
        <v>387</v>
      </c>
      <c r="E69" s="29" t="s">
        <v>437</v>
      </c>
      <c r="F69" s="29" t="s">
        <v>438</v>
      </c>
      <c r="G69" s="29" t="s">
        <v>439</v>
      </c>
      <c r="H69" s="29" t="s">
        <v>440</v>
      </c>
      <c r="I69" s="29" t="s">
        <v>445</v>
      </c>
      <c r="J69" s="29" t="s">
        <v>446</v>
      </c>
      <c r="AG69" s="29" t="s">
        <v>452</v>
      </c>
      <c r="AH69" s="29" t="s">
        <v>639</v>
      </c>
      <c r="AJ69" s="29" t="s">
        <v>445</v>
      </c>
      <c r="AK69" s="1">
        <v>-299710.94</v>
      </c>
      <c r="AL69" s="1">
        <v>0</v>
      </c>
      <c r="AM69" s="1">
        <v>-299710.94</v>
      </c>
      <c r="AN69" s="1">
        <v>-296476</v>
      </c>
      <c r="AO69" s="1">
        <v>0</v>
      </c>
      <c r="AP69" s="1">
        <v>-296476</v>
      </c>
      <c r="AQ69" s="1">
        <v>0</v>
      </c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s="29" customFormat="1" x14ac:dyDescent="0.25">
      <c r="A70" s="29" t="s">
        <v>384</v>
      </c>
      <c r="B70" s="29" t="s">
        <v>385</v>
      </c>
      <c r="C70" s="29" t="s">
        <v>386</v>
      </c>
      <c r="D70" s="29" t="s">
        <v>387</v>
      </c>
      <c r="E70" s="29" t="s">
        <v>437</v>
      </c>
      <c r="F70" s="29" t="s">
        <v>438</v>
      </c>
      <c r="G70" s="29" t="s">
        <v>439</v>
      </c>
      <c r="H70" s="29" t="s">
        <v>440</v>
      </c>
      <c r="I70" s="29" t="s">
        <v>445</v>
      </c>
      <c r="J70" s="29" t="s">
        <v>446</v>
      </c>
      <c r="AG70" s="29" t="s">
        <v>453</v>
      </c>
      <c r="AH70" s="29" t="s">
        <v>640</v>
      </c>
      <c r="AJ70" s="29" t="s">
        <v>445</v>
      </c>
      <c r="AK70" s="1">
        <v>-61109.95</v>
      </c>
      <c r="AL70" s="1">
        <v>0</v>
      </c>
      <c r="AM70" s="1">
        <v>-61109.95</v>
      </c>
      <c r="AN70" s="1">
        <v>-49626.14</v>
      </c>
      <c r="AO70" s="1">
        <v>0</v>
      </c>
      <c r="AP70" s="1">
        <v>-49626.14</v>
      </c>
      <c r="AQ70" s="1">
        <v>0</v>
      </c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s="29" customFormat="1" x14ac:dyDescent="0.25">
      <c r="A71" s="29" t="s">
        <v>384</v>
      </c>
      <c r="B71" s="29" t="s">
        <v>385</v>
      </c>
      <c r="C71" s="29" t="s">
        <v>386</v>
      </c>
      <c r="D71" s="29" t="s">
        <v>387</v>
      </c>
      <c r="E71" s="29" t="s">
        <v>437</v>
      </c>
      <c r="F71" s="29" t="s">
        <v>438</v>
      </c>
      <c r="G71" s="29" t="s">
        <v>439</v>
      </c>
      <c r="H71" s="29" t="s">
        <v>440</v>
      </c>
      <c r="I71" s="29" t="s">
        <v>445</v>
      </c>
      <c r="J71" s="29" t="s">
        <v>446</v>
      </c>
      <c r="AG71" s="29" t="s">
        <v>641</v>
      </c>
      <c r="AH71" s="29" t="s">
        <v>642</v>
      </c>
      <c r="AJ71" s="29" t="s">
        <v>445</v>
      </c>
      <c r="AK71" s="1">
        <v>-28861.11</v>
      </c>
      <c r="AL71" s="1">
        <v>0</v>
      </c>
      <c r="AM71" s="1">
        <v>-28861.11</v>
      </c>
      <c r="AN71" s="1">
        <v>-25932.23</v>
      </c>
      <c r="AO71" s="1">
        <v>0</v>
      </c>
      <c r="AP71" s="1">
        <v>-25932.23</v>
      </c>
      <c r="AQ71" s="1">
        <v>0</v>
      </c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s="29" customFormat="1" x14ac:dyDescent="0.25">
      <c r="A72" s="29" t="s">
        <v>384</v>
      </c>
      <c r="B72" s="29" t="s">
        <v>385</v>
      </c>
      <c r="C72" s="29" t="s">
        <v>386</v>
      </c>
      <c r="D72" s="29" t="s">
        <v>387</v>
      </c>
      <c r="E72" s="29" t="s">
        <v>437</v>
      </c>
      <c r="F72" s="29" t="s">
        <v>438</v>
      </c>
      <c r="G72" s="29" t="s">
        <v>439</v>
      </c>
      <c r="H72" s="29" t="s">
        <v>440</v>
      </c>
      <c r="I72" s="29" t="s">
        <v>445</v>
      </c>
      <c r="J72" s="29" t="s">
        <v>446</v>
      </c>
      <c r="AG72" s="29" t="s">
        <v>643</v>
      </c>
      <c r="AH72" s="29" t="s">
        <v>644</v>
      </c>
      <c r="AJ72" s="29" t="s">
        <v>445</v>
      </c>
      <c r="AK72" s="1">
        <v>-29027.83</v>
      </c>
      <c r="AL72" s="1">
        <v>0</v>
      </c>
      <c r="AM72" s="1">
        <v>-29027.83</v>
      </c>
      <c r="AN72" s="1">
        <v>-32646.49</v>
      </c>
      <c r="AO72" s="1">
        <v>0</v>
      </c>
      <c r="AP72" s="1">
        <v>-32646.49</v>
      </c>
      <c r="AQ72" s="1">
        <v>0</v>
      </c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s="29" customFormat="1" x14ac:dyDescent="0.25">
      <c r="A73" s="29" t="s">
        <v>384</v>
      </c>
      <c r="B73" s="29" t="s">
        <v>385</v>
      </c>
      <c r="C73" s="29" t="s">
        <v>386</v>
      </c>
      <c r="D73" s="29" t="s">
        <v>387</v>
      </c>
      <c r="E73" s="29" t="s">
        <v>437</v>
      </c>
      <c r="F73" s="29" t="s">
        <v>438</v>
      </c>
      <c r="G73" s="29" t="s">
        <v>439</v>
      </c>
      <c r="H73" s="29" t="s">
        <v>440</v>
      </c>
      <c r="I73" s="29" t="s">
        <v>445</v>
      </c>
      <c r="J73" s="29" t="s">
        <v>446</v>
      </c>
      <c r="AG73" s="29" t="s">
        <v>645</v>
      </c>
      <c r="AH73" s="29" t="s">
        <v>646</v>
      </c>
      <c r="AJ73" s="29" t="s">
        <v>445</v>
      </c>
      <c r="AK73" s="1">
        <v>-4046.86</v>
      </c>
      <c r="AL73" s="1">
        <v>0</v>
      </c>
      <c r="AM73" s="1">
        <v>-4046.86</v>
      </c>
      <c r="AN73" s="1">
        <v>-5082.3599999999997</v>
      </c>
      <c r="AO73" s="1">
        <v>0</v>
      </c>
      <c r="AP73" s="1">
        <v>-5082.3599999999997</v>
      </c>
      <c r="AQ73" s="1">
        <v>0</v>
      </c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s="29" customFormat="1" x14ac:dyDescent="0.25">
      <c r="A74" s="29" t="s">
        <v>384</v>
      </c>
      <c r="B74" s="29" t="s">
        <v>385</v>
      </c>
      <c r="C74" s="29" t="s">
        <v>386</v>
      </c>
      <c r="D74" s="29" t="s">
        <v>387</v>
      </c>
      <c r="E74" s="29" t="s">
        <v>437</v>
      </c>
      <c r="F74" s="29" t="s">
        <v>438</v>
      </c>
      <c r="G74" s="29" t="s">
        <v>439</v>
      </c>
      <c r="H74" s="29" t="s">
        <v>440</v>
      </c>
      <c r="I74" s="29" t="s">
        <v>445</v>
      </c>
      <c r="J74" s="29" t="s">
        <v>446</v>
      </c>
      <c r="AG74" s="29" t="s">
        <v>647</v>
      </c>
      <c r="AH74" s="29" t="s">
        <v>648</v>
      </c>
      <c r="AJ74" s="29" t="s">
        <v>445</v>
      </c>
      <c r="AK74" s="1">
        <v>-5090</v>
      </c>
      <c r="AL74" s="1">
        <v>0</v>
      </c>
      <c r="AM74" s="1">
        <v>-5090</v>
      </c>
      <c r="AN74" s="1">
        <v>-908.88</v>
      </c>
      <c r="AO74" s="1">
        <v>0</v>
      </c>
      <c r="AP74" s="1">
        <v>-908.88</v>
      </c>
      <c r="AQ74" s="1">
        <v>0</v>
      </c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s="29" customFormat="1" x14ac:dyDescent="0.25">
      <c r="A75" s="29" t="s">
        <v>384</v>
      </c>
      <c r="B75" s="29" t="s">
        <v>385</v>
      </c>
      <c r="C75" s="29" t="s">
        <v>386</v>
      </c>
      <c r="D75" s="29" t="s">
        <v>387</v>
      </c>
      <c r="E75" s="29" t="s">
        <v>437</v>
      </c>
      <c r="F75" s="29" t="s">
        <v>438</v>
      </c>
      <c r="G75" s="29" t="s">
        <v>439</v>
      </c>
      <c r="H75" s="29" t="s">
        <v>440</v>
      </c>
      <c r="I75" s="29" t="s">
        <v>445</v>
      </c>
      <c r="J75" s="29" t="s">
        <v>446</v>
      </c>
      <c r="AG75" s="29" t="s">
        <v>649</v>
      </c>
      <c r="AH75" s="29" t="s">
        <v>650</v>
      </c>
      <c r="AJ75" s="29" t="s">
        <v>445</v>
      </c>
      <c r="AK75" s="1">
        <v>-18830.46</v>
      </c>
      <c r="AL75" s="1">
        <v>0</v>
      </c>
      <c r="AM75" s="1">
        <v>-18830.46</v>
      </c>
      <c r="AN75" s="1">
        <v>-31471.87</v>
      </c>
      <c r="AO75" s="1">
        <v>0</v>
      </c>
      <c r="AP75" s="1">
        <v>-31471.87</v>
      </c>
      <c r="AQ75" s="1">
        <v>0</v>
      </c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s="29" customFormat="1" x14ac:dyDescent="0.25">
      <c r="A76" s="29" t="s">
        <v>384</v>
      </c>
      <c r="B76" s="29" t="s">
        <v>385</v>
      </c>
      <c r="C76" s="29" t="s">
        <v>386</v>
      </c>
      <c r="D76" s="29" t="s">
        <v>387</v>
      </c>
      <c r="E76" s="29" t="s">
        <v>437</v>
      </c>
      <c r="F76" s="29" t="s">
        <v>438</v>
      </c>
      <c r="G76" s="29" t="s">
        <v>439</v>
      </c>
      <c r="H76" s="29" t="s">
        <v>440</v>
      </c>
      <c r="I76" s="29" t="s">
        <v>445</v>
      </c>
      <c r="J76" s="29" t="s">
        <v>446</v>
      </c>
      <c r="AG76" s="29" t="s">
        <v>651</v>
      </c>
      <c r="AH76" s="29" t="s">
        <v>652</v>
      </c>
      <c r="AJ76" s="29" t="s">
        <v>445</v>
      </c>
      <c r="AK76" s="1">
        <v>-3730.78</v>
      </c>
      <c r="AL76" s="1">
        <v>0</v>
      </c>
      <c r="AM76" s="1">
        <v>-3730.78</v>
      </c>
      <c r="AN76" s="1">
        <v>-6371.64</v>
      </c>
      <c r="AO76" s="1">
        <v>0</v>
      </c>
      <c r="AP76" s="1">
        <v>-6371.64</v>
      </c>
      <c r="AQ76" s="1">
        <v>0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s="29" customFormat="1" x14ac:dyDescent="0.25">
      <c r="A77" s="29" t="s">
        <v>384</v>
      </c>
      <c r="B77" s="29" t="s">
        <v>385</v>
      </c>
      <c r="C77" s="29" t="s">
        <v>386</v>
      </c>
      <c r="D77" s="29" t="s">
        <v>387</v>
      </c>
      <c r="E77" s="29" t="s">
        <v>437</v>
      </c>
      <c r="F77" s="29" t="s">
        <v>438</v>
      </c>
      <c r="G77" s="29" t="s">
        <v>439</v>
      </c>
      <c r="H77" s="29" t="s">
        <v>440</v>
      </c>
      <c r="I77" s="29" t="s">
        <v>445</v>
      </c>
      <c r="J77" s="29" t="s">
        <v>446</v>
      </c>
      <c r="AG77" s="29" t="s">
        <v>653</v>
      </c>
      <c r="AH77" s="29" t="s">
        <v>654</v>
      </c>
      <c r="AJ77" s="29" t="s">
        <v>445</v>
      </c>
      <c r="AK77" s="1">
        <v>-50146.05</v>
      </c>
      <c r="AL77" s="1">
        <v>0</v>
      </c>
      <c r="AM77" s="1">
        <v>-50146.05</v>
      </c>
      <c r="AN77" s="1">
        <v>-44704.03</v>
      </c>
      <c r="AO77" s="1">
        <v>0</v>
      </c>
      <c r="AP77" s="1">
        <v>-44704.03</v>
      </c>
      <c r="AQ77" s="1">
        <v>0</v>
      </c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s="29" customFormat="1" x14ac:dyDescent="0.25">
      <c r="A78" s="29" t="s">
        <v>384</v>
      </c>
      <c r="B78" s="29" t="s">
        <v>385</v>
      </c>
      <c r="C78" s="29" t="s">
        <v>386</v>
      </c>
      <c r="D78" s="29" t="s">
        <v>387</v>
      </c>
      <c r="E78" s="29" t="s">
        <v>437</v>
      </c>
      <c r="F78" s="29" t="s">
        <v>438</v>
      </c>
      <c r="G78" s="29" t="s">
        <v>439</v>
      </c>
      <c r="H78" s="29" t="s">
        <v>440</v>
      </c>
      <c r="I78" s="29" t="s">
        <v>445</v>
      </c>
      <c r="J78" s="29" t="s">
        <v>446</v>
      </c>
      <c r="AG78" s="29" t="s">
        <v>655</v>
      </c>
      <c r="AH78" s="29" t="s">
        <v>656</v>
      </c>
      <c r="AJ78" s="29" t="s">
        <v>445</v>
      </c>
      <c r="AK78" s="1">
        <v>-9782.9</v>
      </c>
      <c r="AL78" s="1">
        <v>0</v>
      </c>
      <c r="AM78" s="1">
        <v>-9782.9</v>
      </c>
      <c r="AN78" s="1">
        <v>-14953.87</v>
      </c>
      <c r="AO78" s="1">
        <v>0</v>
      </c>
      <c r="AP78" s="1">
        <v>-14953.87</v>
      </c>
      <c r="AQ78" s="1">
        <v>0</v>
      </c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s="29" customFormat="1" x14ac:dyDescent="0.25">
      <c r="A79" s="29" t="s">
        <v>384</v>
      </c>
      <c r="B79" s="29" t="s">
        <v>385</v>
      </c>
      <c r="C79" s="29" t="s">
        <v>386</v>
      </c>
      <c r="D79" s="29" t="s">
        <v>387</v>
      </c>
      <c r="E79" s="29" t="s">
        <v>437</v>
      </c>
      <c r="F79" s="29" t="s">
        <v>438</v>
      </c>
      <c r="G79" s="29" t="s">
        <v>439</v>
      </c>
      <c r="H79" s="29" t="s">
        <v>440</v>
      </c>
      <c r="I79" s="29" t="s">
        <v>445</v>
      </c>
      <c r="J79" s="29" t="s">
        <v>446</v>
      </c>
      <c r="AG79" s="29" t="s">
        <v>657</v>
      </c>
      <c r="AH79" s="29" t="s">
        <v>658</v>
      </c>
      <c r="AJ79" s="29" t="s">
        <v>445</v>
      </c>
      <c r="AK79" s="1">
        <v>-6700</v>
      </c>
      <c r="AL79" s="1">
        <v>0</v>
      </c>
      <c r="AM79" s="1">
        <v>-6700</v>
      </c>
      <c r="AN79" s="1">
        <v>-4904</v>
      </c>
      <c r="AO79" s="1">
        <v>0</v>
      </c>
      <c r="AP79" s="1">
        <v>-4904</v>
      </c>
      <c r="AQ79" s="1">
        <v>0</v>
      </c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s="29" customFormat="1" x14ac:dyDescent="0.25">
      <c r="A80" s="29" t="s">
        <v>384</v>
      </c>
      <c r="B80" s="29" t="s">
        <v>385</v>
      </c>
      <c r="C80" s="29" t="s">
        <v>386</v>
      </c>
      <c r="D80" s="29" t="s">
        <v>387</v>
      </c>
      <c r="E80" s="29" t="s">
        <v>437</v>
      </c>
      <c r="F80" s="29" t="s">
        <v>438</v>
      </c>
      <c r="G80" s="29" t="s">
        <v>439</v>
      </c>
      <c r="H80" s="29" t="s">
        <v>440</v>
      </c>
      <c r="I80" s="29" t="s">
        <v>445</v>
      </c>
      <c r="J80" s="29" t="s">
        <v>446</v>
      </c>
      <c r="AG80" s="29" t="s">
        <v>659</v>
      </c>
      <c r="AH80" s="29" t="s">
        <v>660</v>
      </c>
      <c r="AJ80" s="29" t="s">
        <v>445</v>
      </c>
      <c r="AK80" s="1">
        <v>-12082.75</v>
      </c>
      <c r="AL80" s="1">
        <v>0</v>
      </c>
      <c r="AM80" s="1">
        <v>-12082.75</v>
      </c>
      <c r="AN80" s="1">
        <v>-45299</v>
      </c>
      <c r="AO80" s="1">
        <v>0</v>
      </c>
      <c r="AP80" s="1">
        <v>-45299</v>
      </c>
      <c r="AQ80" s="1">
        <v>0</v>
      </c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s="29" customFormat="1" x14ac:dyDescent="0.25">
      <c r="A81" s="29" t="s">
        <v>384</v>
      </c>
      <c r="B81" s="29" t="s">
        <v>385</v>
      </c>
      <c r="C81" s="29" t="s">
        <v>386</v>
      </c>
      <c r="D81" s="29" t="s">
        <v>387</v>
      </c>
      <c r="E81" s="29" t="s">
        <v>437</v>
      </c>
      <c r="F81" s="29" t="s">
        <v>438</v>
      </c>
      <c r="G81" s="29" t="s">
        <v>439</v>
      </c>
      <c r="H81" s="29" t="s">
        <v>440</v>
      </c>
      <c r="I81" s="29" t="s">
        <v>445</v>
      </c>
      <c r="J81" s="29" t="s">
        <v>446</v>
      </c>
      <c r="AG81" s="29" t="s">
        <v>661</v>
      </c>
      <c r="AH81" s="29" t="s">
        <v>662</v>
      </c>
      <c r="AJ81" s="29" t="s">
        <v>445</v>
      </c>
      <c r="AK81" s="1">
        <v>-26656</v>
      </c>
      <c r="AL81" s="1">
        <v>0</v>
      </c>
      <c r="AM81" s="1">
        <v>-26656</v>
      </c>
      <c r="AN81" s="1">
        <v>-39966.550000000003</v>
      </c>
      <c r="AO81" s="1">
        <v>0</v>
      </c>
      <c r="AP81" s="1">
        <v>-39966.550000000003</v>
      </c>
      <c r="AQ81" s="1">
        <v>0</v>
      </c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s="29" customFormat="1" x14ac:dyDescent="0.25">
      <c r="A82" s="29" t="s">
        <v>384</v>
      </c>
      <c r="B82" s="29" t="s">
        <v>385</v>
      </c>
      <c r="C82" s="29" t="s">
        <v>386</v>
      </c>
      <c r="D82" s="29" t="s">
        <v>387</v>
      </c>
      <c r="E82" s="29" t="s">
        <v>437</v>
      </c>
      <c r="F82" s="29" t="s">
        <v>438</v>
      </c>
      <c r="G82" s="29" t="s">
        <v>439</v>
      </c>
      <c r="H82" s="29" t="s">
        <v>440</v>
      </c>
      <c r="I82" s="29" t="s">
        <v>445</v>
      </c>
      <c r="J82" s="29" t="s">
        <v>446</v>
      </c>
      <c r="AG82" s="29" t="s">
        <v>663</v>
      </c>
      <c r="AH82" s="29" t="s">
        <v>664</v>
      </c>
      <c r="AJ82" s="29" t="s">
        <v>445</v>
      </c>
      <c r="AK82" s="1">
        <v>-7380.3</v>
      </c>
      <c r="AL82" s="1">
        <v>0</v>
      </c>
      <c r="AM82" s="1">
        <v>-7380.3</v>
      </c>
      <c r="AN82" s="1">
        <v>-5299.69</v>
      </c>
      <c r="AO82" s="1">
        <v>0</v>
      </c>
      <c r="AP82" s="1">
        <v>-5299.69</v>
      </c>
      <c r="AQ82" s="1">
        <v>0</v>
      </c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s="29" customFormat="1" x14ac:dyDescent="0.25">
      <c r="A83" s="29" t="s">
        <v>384</v>
      </c>
      <c r="B83" s="29" t="s">
        <v>385</v>
      </c>
      <c r="C83" s="29" t="s">
        <v>386</v>
      </c>
      <c r="D83" s="29" t="s">
        <v>387</v>
      </c>
      <c r="E83" s="29" t="s">
        <v>437</v>
      </c>
      <c r="F83" s="29" t="s">
        <v>438</v>
      </c>
      <c r="G83" s="29" t="s">
        <v>439</v>
      </c>
      <c r="H83" s="29" t="s">
        <v>440</v>
      </c>
      <c r="I83" s="29" t="s">
        <v>445</v>
      </c>
      <c r="J83" s="29" t="s">
        <v>446</v>
      </c>
      <c r="AG83" s="29" t="s">
        <v>665</v>
      </c>
      <c r="AH83" s="29" t="s">
        <v>666</v>
      </c>
      <c r="AJ83" s="29" t="s">
        <v>445</v>
      </c>
      <c r="AK83" s="1">
        <v>-3692.36</v>
      </c>
      <c r="AL83" s="1">
        <v>0</v>
      </c>
      <c r="AM83" s="1">
        <v>-3692.36</v>
      </c>
      <c r="AN83" s="1">
        <v>-3270.41</v>
      </c>
      <c r="AO83" s="1">
        <v>0</v>
      </c>
      <c r="AP83" s="1">
        <v>-3270.41</v>
      </c>
      <c r="AQ83" s="1">
        <v>0</v>
      </c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s="29" customFormat="1" x14ac:dyDescent="0.25">
      <c r="A84" s="29" t="s">
        <v>384</v>
      </c>
      <c r="B84" s="29" t="s">
        <v>385</v>
      </c>
      <c r="C84" s="29" t="s">
        <v>386</v>
      </c>
      <c r="D84" s="29" t="s">
        <v>387</v>
      </c>
      <c r="E84" s="29" t="s">
        <v>437</v>
      </c>
      <c r="F84" s="29" t="s">
        <v>438</v>
      </c>
      <c r="G84" s="29" t="s">
        <v>439</v>
      </c>
      <c r="H84" s="29" t="s">
        <v>440</v>
      </c>
      <c r="I84" s="29" t="s">
        <v>445</v>
      </c>
      <c r="J84" s="29" t="s">
        <v>446</v>
      </c>
      <c r="AG84" s="29" t="s">
        <v>667</v>
      </c>
      <c r="AH84" s="29" t="s">
        <v>668</v>
      </c>
      <c r="AJ84" s="29" t="s">
        <v>445</v>
      </c>
      <c r="AK84" s="1">
        <v>-12986</v>
      </c>
      <c r="AL84" s="1">
        <v>0</v>
      </c>
      <c r="AM84" s="1">
        <v>-12986</v>
      </c>
      <c r="AN84" s="1">
        <v>-24108.06</v>
      </c>
      <c r="AO84" s="1">
        <v>0</v>
      </c>
      <c r="AP84" s="1">
        <v>-24108.06</v>
      </c>
      <c r="AQ84" s="1">
        <v>0</v>
      </c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s="29" customFormat="1" x14ac:dyDescent="0.25">
      <c r="A85" s="29" t="s">
        <v>384</v>
      </c>
      <c r="B85" s="29" t="s">
        <v>385</v>
      </c>
      <c r="C85" s="29" t="s">
        <v>386</v>
      </c>
      <c r="D85" s="29" t="s">
        <v>387</v>
      </c>
      <c r="E85" s="29" t="s">
        <v>437</v>
      </c>
      <c r="F85" s="29" t="s">
        <v>438</v>
      </c>
      <c r="G85" s="29" t="s">
        <v>439</v>
      </c>
      <c r="H85" s="29" t="s">
        <v>440</v>
      </c>
      <c r="I85" s="29" t="s">
        <v>445</v>
      </c>
      <c r="J85" s="29" t="s">
        <v>446</v>
      </c>
      <c r="AG85" s="29" t="s">
        <v>669</v>
      </c>
      <c r="AH85" s="29" t="s">
        <v>670</v>
      </c>
      <c r="AJ85" s="29" t="s">
        <v>445</v>
      </c>
      <c r="AK85" s="1">
        <v>-2168.58</v>
      </c>
      <c r="AL85" s="1">
        <v>0</v>
      </c>
      <c r="AM85" s="1">
        <v>-2168.58</v>
      </c>
      <c r="AN85" s="1">
        <v>-25475.62</v>
      </c>
      <c r="AO85" s="1">
        <v>0</v>
      </c>
      <c r="AP85" s="1">
        <v>-25475.62</v>
      </c>
      <c r="AQ85" s="1">
        <v>0</v>
      </c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s="29" customFormat="1" x14ac:dyDescent="0.25">
      <c r="A86" s="29" t="s">
        <v>384</v>
      </c>
      <c r="B86" s="29" t="s">
        <v>385</v>
      </c>
      <c r="C86" s="29" t="s">
        <v>386</v>
      </c>
      <c r="D86" s="29" t="s">
        <v>387</v>
      </c>
      <c r="E86" s="29" t="s">
        <v>437</v>
      </c>
      <c r="F86" s="29" t="s">
        <v>438</v>
      </c>
      <c r="G86" s="29" t="s">
        <v>439</v>
      </c>
      <c r="H86" s="29" t="s">
        <v>440</v>
      </c>
      <c r="I86" s="29" t="s">
        <v>445</v>
      </c>
      <c r="J86" s="29" t="s">
        <v>446</v>
      </c>
      <c r="AG86" s="29" t="s">
        <v>671</v>
      </c>
      <c r="AH86" s="29" t="s">
        <v>672</v>
      </c>
      <c r="AJ86" s="29" t="s">
        <v>445</v>
      </c>
      <c r="AK86" s="1">
        <v>0</v>
      </c>
      <c r="AL86" s="1">
        <v>0</v>
      </c>
      <c r="AM86" s="1">
        <v>0</v>
      </c>
      <c r="AN86" s="1">
        <v>-1154.6400000000001</v>
      </c>
      <c r="AO86" s="1">
        <v>0</v>
      </c>
      <c r="AP86" s="1">
        <v>-1154.6400000000001</v>
      </c>
      <c r="AQ86" s="1">
        <v>0</v>
      </c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s="29" customFormat="1" x14ac:dyDescent="0.25">
      <c r="A87" s="29" t="s">
        <v>384</v>
      </c>
      <c r="B87" s="29" t="s">
        <v>385</v>
      </c>
      <c r="C87" s="29" t="s">
        <v>386</v>
      </c>
      <c r="D87" s="29" t="s">
        <v>387</v>
      </c>
      <c r="E87" s="29" t="s">
        <v>437</v>
      </c>
      <c r="F87" s="29" t="s">
        <v>438</v>
      </c>
      <c r="G87" s="29" t="s">
        <v>439</v>
      </c>
      <c r="H87" s="29" t="s">
        <v>440</v>
      </c>
      <c r="I87" s="29" t="s">
        <v>445</v>
      </c>
      <c r="J87" s="29" t="s">
        <v>446</v>
      </c>
      <c r="AG87" s="29" t="s">
        <v>673</v>
      </c>
      <c r="AH87" s="29" t="s">
        <v>674</v>
      </c>
      <c r="AJ87" s="29" t="s">
        <v>445</v>
      </c>
      <c r="AK87" s="1">
        <v>-57085</v>
      </c>
      <c r="AL87" s="1">
        <v>0</v>
      </c>
      <c r="AM87" s="1">
        <v>-57085</v>
      </c>
      <c r="AN87" s="1">
        <v>-193059.05</v>
      </c>
      <c r="AO87" s="1">
        <v>0</v>
      </c>
      <c r="AP87" s="1">
        <v>-193059.05</v>
      </c>
      <c r="AQ87" s="1">
        <v>0</v>
      </c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s="29" customFormat="1" x14ac:dyDescent="0.25">
      <c r="A88" s="29" t="s">
        <v>384</v>
      </c>
      <c r="B88" s="29" t="s">
        <v>385</v>
      </c>
      <c r="C88" s="29" t="s">
        <v>386</v>
      </c>
      <c r="D88" s="29" t="s">
        <v>387</v>
      </c>
      <c r="E88" s="29" t="s">
        <v>437</v>
      </c>
      <c r="F88" s="29" t="s">
        <v>438</v>
      </c>
      <c r="G88" s="29" t="s">
        <v>439</v>
      </c>
      <c r="H88" s="29" t="s">
        <v>440</v>
      </c>
      <c r="I88" s="29" t="s">
        <v>445</v>
      </c>
      <c r="J88" s="29" t="s">
        <v>446</v>
      </c>
      <c r="AG88" s="29" t="s">
        <v>675</v>
      </c>
      <c r="AH88" s="29" t="s">
        <v>676</v>
      </c>
      <c r="AJ88" s="29" t="s">
        <v>445</v>
      </c>
      <c r="AK88" s="1">
        <v>-42279.31</v>
      </c>
      <c r="AL88" s="1">
        <v>0</v>
      </c>
      <c r="AM88" s="1">
        <v>-42279.31</v>
      </c>
      <c r="AN88" s="1">
        <v>-54369.33</v>
      </c>
      <c r="AO88" s="1">
        <v>0</v>
      </c>
      <c r="AP88" s="1">
        <v>-54369.33</v>
      </c>
      <c r="AQ88" s="1">
        <v>0</v>
      </c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s="29" customFormat="1" x14ac:dyDescent="0.25">
      <c r="A89" s="29" t="s">
        <v>384</v>
      </c>
      <c r="B89" s="29" t="s">
        <v>385</v>
      </c>
      <c r="C89" s="29" t="s">
        <v>386</v>
      </c>
      <c r="D89" s="29" t="s">
        <v>387</v>
      </c>
      <c r="E89" s="29" t="s">
        <v>437</v>
      </c>
      <c r="F89" s="29" t="s">
        <v>438</v>
      </c>
      <c r="G89" s="29" t="s">
        <v>439</v>
      </c>
      <c r="H89" s="29" t="s">
        <v>440</v>
      </c>
      <c r="I89" s="29" t="s">
        <v>445</v>
      </c>
      <c r="J89" s="29" t="s">
        <v>446</v>
      </c>
      <c r="AG89" s="29" t="s">
        <v>677</v>
      </c>
      <c r="AH89" s="29" t="s">
        <v>678</v>
      </c>
      <c r="AJ89" s="29" t="s">
        <v>445</v>
      </c>
      <c r="AK89" s="1">
        <v>0</v>
      </c>
      <c r="AL89" s="1">
        <v>0</v>
      </c>
      <c r="AM89" s="1">
        <v>0</v>
      </c>
      <c r="AN89" s="1">
        <v>754.86</v>
      </c>
      <c r="AO89" s="1">
        <v>0</v>
      </c>
      <c r="AP89" s="1">
        <v>754.86</v>
      </c>
      <c r="AQ89" s="1">
        <v>0</v>
      </c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s="29" customFormat="1" x14ac:dyDescent="0.25">
      <c r="A90" s="29" t="s">
        <v>384</v>
      </c>
      <c r="B90" s="29" t="s">
        <v>385</v>
      </c>
      <c r="C90" s="29" t="s">
        <v>386</v>
      </c>
      <c r="D90" s="29" t="s">
        <v>387</v>
      </c>
      <c r="E90" s="29" t="s">
        <v>437</v>
      </c>
      <c r="F90" s="29" t="s">
        <v>438</v>
      </c>
      <c r="G90" s="29" t="s">
        <v>439</v>
      </c>
      <c r="H90" s="29" t="s">
        <v>440</v>
      </c>
      <c r="I90" s="29" t="s">
        <v>445</v>
      </c>
      <c r="J90" s="29" t="s">
        <v>446</v>
      </c>
      <c r="AG90" s="29" t="s">
        <v>679</v>
      </c>
      <c r="AH90" s="29" t="s">
        <v>680</v>
      </c>
      <c r="AJ90" s="29" t="s">
        <v>445</v>
      </c>
      <c r="AK90" s="1">
        <v>-27120</v>
      </c>
      <c r="AL90" s="1">
        <v>0</v>
      </c>
      <c r="AM90" s="1">
        <v>-27120</v>
      </c>
      <c r="AN90" s="1">
        <v>-27120</v>
      </c>
      <c r="AO90" s="1">
        <v>0</v>
      </c>
      <c r="AP90" s="1">
        <v>-27120</v>
      </c>
      <c r="AQ90" s="1">
        <v>0</v>
      </c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s="29" customFormat="1" x14ac:dyDescent="0.25">
      <c r="A91" s="29" t="s">
        <v>384</v>
      </c>
      <c r="B91" s="29" t="s">
        <v>385</v>
      </c>
      <c r="C91" s="29" t="s">
        <v>386</v>
      </c>
      <c r="D91" s="29" t="s">
        <v>387</v>
      </c>
      <c r="E91" s="29" t="s">
        <v>437</v>
      </c>
      <c r="F91" s="29" t="s">
        <v>438</v>
      </c>
      <c r="G91" s="29" t="s">
        <v>439</v>
      </c>
      <c r="H91" s="29" t="s">
        <v>440</v>
      </c>
      <c r="I91" s="29" t="s">
        <v>445</v>
      </c>
      <c r="J91" s="29" t="s">
        <v>446</v>
      </c>
      <c r="AG91" s="29" t="s">
        <v>681</v>
      </c>
      <c r="AH91" s="29" t="s">
        <v>682</v>
      </c>
      <c r="AJ91" s="29" t="s">
        <v>445</v>
      </c>
      <c r="AK91" s="1">
        <v>0</v>
      </c>
      <c r="AL91" s="1">
        <v>0</v>
      </c>
      <c r="AM91" s="1">
        <v>0</v>
      </c>
      <c r="AN91" s="1">
        <v>-30000</v>
      </c>
      <c r="AO91" s="1">
        <v>0</v>
      </c>
      <c r="AP91" s="1">
        <v>-30000</v>
      </c>
      <c r="AQ91" s="1">
        <v>0</v>
      </c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s="29" customFormat="1" x14ac:dyDescent="0.25">
      <c r="A92" s="29" t="s">
        <v>384</v>
      </c>
      <c r="B92" s="29" t="s">
        <v>385</v>
      </c>
      <c r="C92" s="29" t="s">
        <v>386</v>
      </c>
      <c r="D92" s="29" t="s">
        <v>387</v>
      </c>
      <c r="E92" s="29" t="s">
        <v>437</v>
      </c>
      <c r="F92" s="29" t="s">
        <v>438</v>
      </c>
      <c r="G92" s="29" t="s">
        <v>439</v>
      </c>
      <c r="H92" s="29" t="s">
        <v>440</v>
      </c>
      <c r="I92" s="29" t="s">
        <v>445</v>
      </c>
      <c r="J92" s="29" t="s">
        <v>446</v>
      </c>
      <c r="AG92" s="29" t="s">
        <v>683</v>
      </c>
      <c r="AH92" s="29" t="s">
        <v>684</v>
      </c>
      <c r="AJ92" s="29" t="s">
        <v>445</v>
      </c>
      <c r="AK92" s="1">
        <v>-3369.65</v>
      </c>
      <c r="AL92" s="1">
        <v>0</v>
      </c>
      <c r="AM92" s="1">
        <v>-3369.65</v>
      </c>
      <c r="AN92" s="1">
        <v>-1035.6199999999999</v>
      </c>
      <c r="AO92" s="1">
        <v>0</v>
      </c>
      <c r="AP92" s="1">
        <v>-1035.6199999999999</v>
      </c>
      <c r="AQ92" s="1">
        <v>0</v>
      </c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s="29" customFormat="1" x14ac:dyDescent="0.25">
      <c r="A93" s="29" t="s">
        <v>384</v>
      </c>
      <c r="B93" s="29" t="s">
        <v>385</v>
      </c>
      <c r="C93" s="29" t="s">
        <v>386</v>
      </c>
      <c r="D93" s="29" t="s">
        <v>387</v>
      </c>
      <c r="E93" s="29" t="s">
        <v>437</v>
      </c>
      <c r="F93" s="29" t="s">
        <v>438</v>
      </c>
      <c r="G93" s="29" t="s">
        <v>439</v>
      </c>
      <c r="H93" s="29" t="s">
        <v>440</v>
      </c>
      <c r="I93" s="29" t="s">
        <v>445</v>
      </c>
      <c r="J93" s="29" t="s">
        <v>446</v>
      </c>
      <c r="AG93" s="29" t="s">
        <v>685</v>
      </c>
      <c r="AH93" s="29" t="s">
        <v>686</v>
      </c>
      <c r="AJ93" s="29" t="s">
        <v>445</v>
      </c>
      <c r="AK93" s="1">
        <v>-18000</v>
      </c>
      <c r="AL93" s="1">
        <v>0</v>
      </c>
      <c r="AM93" s="1">
        <v>-18000</v>
      </c>
      <c r="AN93" s="1">
        <v>-18000</v>
      </c>
      <c r="AO93" s="1">
        <v>0</v>
      </c>
      <c r="AP93" s="1">
        <v>-18000</v>
      </c>
      <c r="AQ93" s="1">
        <v>0</v>
      </c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s="29" customFormat="1" x14ac:dyDescent="0.25">
      <c r="A94" s="29" t="s">
        <v>384</v>
      </c>
      <c r="B94" s="29" t="s">
        <v>385</v>
      </c>
      <c r="C94" s="29" t="s">
        <v>386</v>
      </c>
      <c r="D94" s="29" t="s">
        <v>387</v>
      </c>
      <c r="E94" s="29" t="s">
        <v>437</v>
      </c>
      <c r="F94" s="29" t="s">
        <v>438</v>
      </c>
      <c r="G94" s="29" t="s">
        <v>439</v>
      </c>
      <c r="H94" s="29" t="s">
        <v>440</v>
      </c>
      <c r="I94" s="29" t="s">
        <v>445</v>
      </c>
      <c r="J94" s="29" t="s">
        <v>446</v>
      </c>
      <c r="AG94" s="29" t="s">
        <v>687</v>
      </c>
      <c r="AH94" s="29" t="s">
        <v>688</v>
      </c>
      <c r="AJ94" s="29" t="s">
        <v>445</v>
      </c>
      <c r="AK94" s="1">
        <v>-1748</v>
      </c>
      <c r="AL94" s="1">
        <v>0</v>
      </c>
      <c r="AM94" s="1">
        <v>-1748</v>
      </c>
      <c r="AN94" s="1">
        <v>0</v>
      </c>
      <c r="AO94" s="1">
        <v>0</v>
      </c>
      <c r="AP94" s="1">
        <v>0</v>
      </c>
      <c r="AQ94" s="1">
        <v>0</v>
      </c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s="29" customFormat="1" x14ac:dyDescent="0.25">
      <c r="A95" s="29" t="s">
        <v>384</v>
      </c>
      <c r="B95" s="29" t="s">
        <v>385</v>
      </c>
      <c r="C95" s="29" t="s">
        <v>386</v>
      </c>
      <c r="D95" s="29" t="s">
        <v>387</v>
      </c>
      <c r="E95" s="29" t="s">
        <v>437</v>
      </c>
      <c r="F95" s="29" t="s">
        <v>438</v>
      </c>
      <c r="G95" s="29" t="s">
        <v>439</v>
      </c>
      <c r="H95" s="29" t="s">
        <v>440</v>
      </c>
      <c r="I95" s="29" t="s">
        <v>445</v>
      </c>
      <c r="J95" s="29" t="s">
        <v>446</v>
      </c>
      <c r="AG95" s="29" t="s">
        <v>689</v>
      </c>
      <c r="AH95" s="29" t="s">
        <v>690</v>
      </c>
      <c r="AJ95" s="29" t="s">
        <v>445</v>
      </c>
      <c r="AK95" s="1">
        <v>-172804.26</v>
      </c>
      <c r="AL95" s="1">
        <v>0</v>
      </c>
      <c r="AM95" s="1">
        <v>-172804.26</v>
      </c>
      <c r="AN95" s="1">
        <v>-199292.02</v>
      </c>
      <c r="AO95" s="1">
        <v>0</v>
      </c>
      <c r="AP95" s="1">
        <v>-199292.02</v>
      </c>
      <c r="AQ95" s="1">
        <v>0</v>
      </c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s="29" customFormat="1" x14ac:dyDescent="0.25">
      <c r="A96" s="29" t="s">
        <v>384</v>
      </c>
      <c r="B96" s="29" t="s">
        <v>385</v>
      </c>
      <c r="C96" s="29" t="s">
        <v>386</v>
      </c>
      <c r="D96" s="29" t="s">
        <v>387</v>
      </c>
      <c r="E96" s="29" t="s">
        <v>437</v>
      </c>
      <c r="F96" s="29" t="s">
        <v>438</v>
      </c>
      <c r="G96" s="29" t="s">
        <v>439</v>
      </c>
      <c r="H96" s="29" t="s">
        <v>440</v>
      </c>
      <c r="I96" s="29" t="s">
        <v>445</v>
      </c>
      <c r="J96" s="29" t="s">
        <v>446</v>
      </c>
      <c r="AG96" s="29" t="s">
        <v>691</v>
      </c>
      <c r="AH96" s="29" t="s">
        <v>692</v>
      </c>
      <c r="AJ96" s="29" t="s">
        <v>445</v>
      </c>
      <c r="AK96" s="1">
        <v>-113.25</v>
      </c>
      <c r="AL96" s="1">
        <v>0</v>
      </c>
      <c r="AM96" s="1">
        <v>-113.25</v>
      </c>
      <c r="AN96" s="1">
        <v>-118.4</v>
      </c>
      <c r="AO96" s="1">
        <v>0</v>
      </c>
      <c r="AP96" s="1">
        <v>-118.4</v>
      </c>
      <c r="AQ96" s="1">
        <v>0</v>
      </c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s="29" customFormat="1" x14ac:dyDescent="0.25">
      <c r="A97" s="29" t="s">
        <v>384</v>
      </c>
      <c r="B97" s="29" t="s">
        <v>385</v>
      </c>
      <c r="C97" s="29" t="s">
        <v>386</v>
      </c>
      <c r="D97" s="29" t="s">
        <v>387</v>
      </c>
      <c r="E97" s="29" t="s">
        <v>437</v>
      </c>
      <c r="F97" s="29" t="s">
        <v>438</v>
      </c>
      <c r="G97" s="29" t="s">
        <v>439</v>
      </c>
      <c r="H97" s="29" t="s">
        <v>440</v>
      </c>
      <c r="I97" s="29" t="s">
        <v>445</v>
      </c>
      <c r="J97" s="29" t="s">
        <v>446</v>
      </c>
      <c r="AG97" s="29" t="s">
        <v>693</v>
      </c>
      <c r="AH97" s="29" t="s">
        <v>694</v>
      </c>
      <c r="AJ97" s="29" t="s">
        <v>445</v>
      </c>
      <c r="AK97" s="1">
        <v>-148627.93</v>
      </c>
      <c r="AL97" s="1">
        <v>0</v>
      </c>
      <c r="AM97" s="1">
        <v>-148627.93</v>
      </c>
      <c r="AN97" s="1">
        <v>-125110.38</v>
      </c>
      <c r="AO97" s="1">
        <v>0</v>
      </c>
      <c r="AP97" s="1">
        <v>-125110.38</v>
      </c>
      <c r="AQ97" s="1">
        <v>0</v>
      </c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s="29" customFormat="1" x14ac:dyDescent="0.25">
      <c r="A98" s="29" t="s">
        <v>384</v>
      </c>
      <c r="B98" s="29" t="s">
        <v>385</v>
      </c>
      <c r="C98" s="29" t="s">
        <v>386</v>
      </c>
      <c r="D98" s="29" t="s">
        <v>387</v>
      </c>
      <c r="E98" s="29" t="s">
        <v>437</v>
      </c>
      <c r="F98" s="29" t="s">
        <v>438</v>
      </c>
      <c r="G98" s="29" t="s">
        <v>439</v>
      </c>
      <c r="H98" s="29" t="s">
        <v>440</v>
      </c>
      <c r="I98" s="29" t="s">
        <v>445</v>
      </c>
      <c r="J98" s="29" t="s">
        <v>446</v>
      </c>
      <c r="AG98" s="29" t="s">
        <v>695</v>
      </c>
      <c r="AH98" s="29" t="s">
        <v>696</v>
      </c>
      <c r="AJ98" s="29" t="s">
        <v>445</v>
      </c>
      <c r="AK98" s="1">
        <v>-35059.65</v>
      </c>
      <c r="AL98" s="1">
        <v>0</v>
      </c>
      <c r="AM98" s="1">
        <v>-35059.65</v>
      </c>
      <c r="AN98" s="1">
        <v>-20006.8</v>
      </c>
      <c r="AO98" s="1">
        <v>0</v>
      </c>
      <c r="AP98" s="1">
        <v>-20006.8</v>
      </c>
      <c r="AQ98" s="1">
        <v>0</v>
      </c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s="29" customFormat="1" x14ac:dyDescent="0.25">
      <c r="A99" s="29" t="s">
        <v>384</v>
      </c>
      <c r="B99" s="29" t="s">
        <v>385</v>
      </c>
      <c r="C99" s="29" t="s">
        <v>386</v>
      </c>
      <c r="D99" s="29" t="s">
        <v>387</v>
      </c>
      <c r="E99" s="29" t="s">
        <v>437</v>
      </c>
      <c r="F99" s="29" t="s">
        <v>438</v>
      </c>
      <c r="G99" s="29" t="s">
        <v>439</v>
      </c>
      <c r="H99" s="29" t="s">
        <v>440</v>
      </c>
      <c r="I99" s="29" t="s">
        <v>445</v>
      </c>
      <c r="J99" s="29" t="s">
        <v>446</v>
      </c>
      <c r="AG99" s="29" t="s">
        <v>697</v>
      </c>
      <c r="AH99" s="29" t="s">
        <v>698</v>
      </c>
      <c r="AJ99" s="29" t="s">
        <v>445</v>
      </c>
      <c r="AK99" s="1">
        <v>-5483.47</v>
      </c>
      <c r="AL99" s="1">
        <v>0</v>
      </c>
      <c r="AM99" s="1">
        <v>-5483.47</v>
      </c>
      <c r="AN99" s="1">
        <v>-16959.97</v>
      </c>
      <c r="AO99" s="1">
        <v>0</v>
      </c>
      <c r="AP99" s="1">
        <v>-16959.97</v>
      </c>
      <c r="AQ99" s="1">
        <v>0</v>
      </c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s="29" customFormat="1" x14ac:dyDescent="0.25">
      <c r="A100" s="29" t="s">
        <v>384</v>
      </c>
      <c r="B100" s="29" t="s">
        <v>385</v>
      </c>
      <c r="C100" s="29" t="s">
        <v>386</v>
      </c>
      <c r="D100" s="29" t="s">
        <v>387</v>
      </c>
      <c r="E100" s="29" t="s">
        <v>437</v>
      </c>
      <c r="F100" s="29" t="s">
        <v>438</v>
      </c>
      <c r="G100" s="29" t="s">
        <v>439</v>
      </c>
      <c r="H100" s="29" t="s">
        <v>440</v>
      </c>
      <c r="I100" s="29" t="s">
        <v>445</v>
      </c>
      <c r="J100" s="29" t="s">
        <v>446</v>
      </c>
      <c r="AG100" s="29" t="s">
        <v>699</v>
      </c>
      <c r="AH100" s="29" t="s">
        <v>700</v>
      </c>
      <c r="AJ100" s="29" t="s">
        <v>445</v>
      </c>
      <c r="AK100" s="1">
        <v>-36860.959999999999</v>
      </c>
      <c r="AL100" s="1">
        <v>0</v>
      </c>
      <c r="AM100" s="1">
        <v>-36860.959999999999</v>
      </c>
      <c r="AN100" s="1">
        <v>-38145.040000000001</v>
      </c>
      <c r="AO100" s="1">
        <v>0</v>
      </c>
      <c r="AP100" s="1">
        <v>-38145.040000000001</v>
      </c>
      <c r="AQ100" s="1">
        <v>0</v>
      </c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s="29" customFormat="1" x14ac:dyDescent="0.25">
      <c r="A101" s="29" t="s">
        <v>384</v>
      </c>
      <c r="B101" s="29" t="s">
        <v>385</v>
      </c>
      <c r="C101" s="29" t="s">
        <v>386</v>
      </c>
      <c r="D101" s="29" t="s">
        <v>387</v>
      </c>
      <c r="E101" s="29" t="s">
        <v>437</v>
      </c>
      <c r="F101" s="29" t="s">
        <v>438</v>
      </c>
      <c r="G101" s="29" t="s">
        <v>439</v>
      </c>
      <c r="H101" s="29" t="s">
        <v>440</v>
      </c>
      <c r="I101" s="29" t="s">
        <v>445</v>
      </c>
      <c r="J101" s="29" t="s">
        <v>446</v>
      </c>
      <c r="AG101" s="29" t="s">
        <v>701</v>
      </c>
      <c r="AH101" s="29" t="s">
        <v>702</v>
      </c>
      <c r="AJ101" s="29" t="s">
        <v>445</v>
      </c>
      <c r="AK101" s="1">
        <v>0</v>
      </c>
      <c r="AL101" s="1">
        <v>0</v>
      </c>
      <c r="AM101" s="1">
        <v>0</v>
      </c>
      <c r="AN101" s="1">
        <v>-36.049999999999997</v>
      </c>
      <c r="AO101" s="1">
        <v>0</v>
      </c>
      <c r="AP101" s="1">
        <v>-36.049999999999997</v>
      </c>
      <c r="AQ101" s="1">
        <v>0</v>
      </c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s="29" customFormat="1" x14ac:dyDescent="0.25">
      <c r="A102" s="29" t="s">
        <v>384</v>
      </c>
      <c r="B102" s="29" t="s">
        <v>385</v>
      </c>
      <c r="C102" s="29" t="s">
        <v>386</v>
      </c>
      <c r="D102" s="29" t="s">
        <v>387</v>
      </c>
      <c r="E102" s="29" t="s">
        <v>437</v>
      </c>
      <c r="F102" s="29" t="s">
        <v>438</v>
      </c>
      <c r="G102" s="29" t="s">
        <v>439</v>
      </c>
      <c r="H102" s="29" t="s">
        <v>440</v>
      </c>
      <c r="I102" s="29" t="s">
        <v>445</v>
      </c>
      <c r="J102" s="29" t="s">
        <v>446</v>
      </c>
      <c r="AG102" s="29" t="s">
        <v>703</v>
      </c>
      <c r="AH102" s="29" t="s">
        <v>704</v>
      </c>
      <c r="AJ102" s="29" t="s">
        <v>445</v>
      </c>
      <c r="AK102" s="1">
        <v>-1445.21</v>
      </c>
      <c r="AL102" s="1">
        <v>0</v>
      </c>
      <c r="AM102" s="1">
        <v>-1445.21</v>
      </c>
      <c r="AN102" s="1">
        <v>-760.4</v>
      </c>
      <c r="AO102" s="1">
        <v>0</v>
      </c>
      <c r="AP102" s="1">
        <v>-760.4</v>
      </c>
      <c r="AQ102" s="1">
        <v>0</v>
      </c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s="29" customFormat="1" x14ac:dyDescent="0.25">
      <c r="A103" s="29" t="s">
        <v>384</v>
      </c>
      <c r="B103" s="29" t="s">
        <v>385</v>
      </c>
      <c r="C103" s="29" t="s">
        <v>386</v>
      </c>
      <c r="D103" s="29" t="s">
        <v>387</v>
      </c>
      <c r="E103" s="29" t="s">
        <v>437</v>
      </c>
      <c r="F103" s="29" t="s">
        <v>438</v>
      </c>
      <c r="G103" s="29" t="s">
        <v>439</v>
      </c>
      <c r="H103" s="29" t="s">
        <v>440</v>
      </c>
      <c r="I103" s="29" t="s">
        <v>445</v>
      </c>
      <c r="J103" s="29" t="s">
        <v>446</v>
      </c>
      <c r="AG103" s="29" t="s">
        <v>705</v>
      </c>
      <c r="AH103" s="29" t="s">
        <v>706</v>
      </c>
      <c r="AJ103" s="29" t="s">
        <v>445</v>
      </c>
      <c r="AK103" s="1">
        <v>-500</v>
      </c>
      <c r="AL103" s="1">
        <v>0</v>
      </c>
      <c r="AM103" s="1">
        <v>-500</v>
      </c>
      <c r="AN103" s="1">
        <v>0</v>
      </c>
      <c r="AO103" s="1">
        <v>0</v>
      </c>
      <c r="AP103" s="1">
        <v>0</v>
      </c>
      <c r="AQ103" s="1">
        <v>0</v>
      </c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s="29" customFormat="1" x14ac:dyDescent="0.25">
      <c r="A104" s="29" t="s">
        <v>384</v>
      </c>
      <c r="B104" s="29" t="s">
        <v>385</v>
      </c>
      <c r="C104" s="29" t="s">
        <v>386</v>
      </c>
      <c r="D104" s="29" t="s">
        <v>387</v>
      </c>
      <c r="E104" s="29" t="s">
        <v>437</v>
      </c>
      <c r="F104" s="29" t="s">
        <v>438</v>
      </c>
      <c r="G104" s="29" t="s">
        <v>439</v>
      </c>
      <c r="H104" s="29" t="s">
        <v>440</v>
      </c>
      <c r="I104" s="29" t="s">
        <v>445</v>
      </c>
      <c r="J104" s="29" t="s">
        <v>446</v>
      </c>
      <c r="AG104" s="29" t="s">
        <v>707</v>
      </c>
      <c r="AH104" s="29" t="s">
        <v>708</v>
      </c>
      <c r="AJ104" s="29" t="s">
        <v>445</v>
      </c>
      <c r="AK104" s="1">
        <v>-881.52</v>
      </c>
      <c r="AL104" s="1">
        <v>0</v>
      </c>
      <c r="AM104" s="1">
        <v>-881.52</v>
      </c>
      <c r="AN104" s="1">
        <v>0</v>
      </c>
      <c r="AO104" s="1">
        <v>0</v>
      </c>
      <c r="AP104" s="1">
        <v>0</v>
      </c>
      <c r="AQ104" s="1">
        <v>0</v>
      </c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s="29" customFormat="1" x14ac:dyDescent="0.25">
      <c r="A105" s="29" t="s">
        <v>384</v>
      </c>
      <c r="B105" s="29" t="s">
        <v>385</v>
      </c>
      <c r="C105" s="29" t="s">
        <v>386</v>
      </c>
      <c r="D105" s="29" t="s">
        <v>387</v>
      </c>
      <c r="E105" s="29" t="s">
        <v>437</v>
      </c>
      <c r="F105" s="29" t="s">
        <v>438</v>
      </c>
      <c r="G105" s="29" t="s">
        <v>439</v>
      </c>
      <c r="H105" s="29" t="s">
        <v>440</v>
      </c>
      <c r="I105" s="29" t="s">
        <v>445</v>
      </c>
      <c r="J105" s="29" t="s">
        <v>446</v>
      </c>
      <c r="AG105" s="29" t="s">
        <v>709</v>
      </c>
      <c r="AH105" s="29" t="s">
        <v>710</v>
      </c>
      <c r="AJ105" s="29" t="s">
        <v>445</v>
      </c>
      <c r="AK105" s="1">
        <v>-150545.04</v>
      </c>
      <c r="AL105" s="1">
        <v>0</v>
      </c>
      <c r="AM105" s="1">
        <v>-150545.04</v>
      </c>
      <c r="AN105" s="1">
        <v>-168883.98</v>
      </c>
      <c r="AO105" s="1">
        <v>0</v>
      </c>
      <c r="AP105" s="1">
        <v>-168883.98</v>
      </c>
      <c r="AQ105" s="1">
        <v>0</v>
      </c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s="29" customFormat="1" x14ac:dyDescent="0.25">
      <c r="A106" s="29" t="s">
        <v>384</v>
      </c>
      <c r="B106" s="29" t="s">
        <v>385</v>
      </c>
      <c r="C106" s="29" t="s">
        <v>386</v>
      </c>
      <c r="D106" s="29" t="s">
        <v>387</v>
      </c>
      <c r="E106" s="29" t="s">
        <v>437</v>
      </c>
      <c r="F106" s="29" t="s">
        <v>438</v>
      </c>
      <c r="G106" s="29" t="s">
        <v>439</v>
      </c>
      <c r="H106" s="29" t="s">
        <v>440</v>
      </c>
      <c r="I106" s="29" t="s">
        <v>445</v>
      </c>
      <c r="J106" s="29" t="s">
        <v>446</v>
      </c>
      <c r="AG106" s="29" t="s">
        <v>711</v>
      </c>
      <c r="AH106" s="29" t="s">
        <v>712</v>
      </c>
      <c r="AJ106" s="29" t="s">
        <v>445</v>
      </c>
      <c r="AK106" s="1">
        <v>-1060</v>
      </c>
      <c r="AL106" s="1">
        <v>0</v>
      </c>
      <c r="AM106" s="1">
        <v>-1060</v>
      </c>
      <c r="AN106" s="1">
        <v>-6574.62</v>
      </c>
      <c r="AO106" s="1">
        <v>0</v>
      </c>
      <c r="AP106" s="1">
        <v>-6574.62</v>
      </c>
      <c r="AQ106" s="1">
        <v>0</v>
      </c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s="29" customFormat="1" x14ac:dyDescent="0.25">
      <c r="A107" s="29" t="s">
        <v>384</v>
      </c>
      <c r="B107" s="29" t="s">
        <v>385</v>
      </c>
      <c r="C107" s="29" t="s">
        <v>386</v>
      </c>
      <c r="D107" s="29" t="s">
        <v>387</v>
      </c>
      <c r="E107" s="29" t="s">
        <v>437</v>
      </c>
      <c r="F107" s="29" t="s">
        <v>438</v>
      </c>
      <c r="G107" s="29" t="s">
        <v>439</v>
      </c>
      <c r="H107" s="29" t="s">
        <v>440</v>
      </c>
      <c r="I107" s="29" t="s">
        <v>445</v>
      </c>
      <c r="J107" s="29" t="s">
        <v>446</v>
      </c>
      <c r="AG107" s="29" t="s">
        <v>713</v>
      </c>
      <c r="AH107" s="29" t="s">
        <v>714</v>
      </c>
      <c r="AJ107" s="29" t="s">
        <v>445</v>
      </c>
      <c r="AK107" s="1">
        <v>-398456.93</v>
      </c>
      <c r="AL107" s="1">
        <v>0</v>
      </c>
      <c r="AM107" s="1">
        <v>-398456.93</v>
      </c>
      <c r="AN107" s="1">
        <v>-466585.89</v>
      </c>
      <c r="AO107" s="1">
        <v>0</v>
      </c>
      <c r="AP107" s="1">
        <v>-466585.89</v>
      </c>
      <c r="AQ107" s="1">
        <v>0</v>
      </c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s="29" customFormat="1" x14ac:dyDescent="0.25">
      <c r="A108" s="29" t="s">
        <v>384</v>
      </c>
      <c r="B108" s="29" t="s">
        <v>385</v>
      </c>
      <c r="C108" s="29" t="s">
        <v>386</v>
      </c>
      <c r="D108" s="29" t="s">
        <v>387</v>
      </c>
      <c r="E108" s="29" t="s">
        <v>437</v>
      </c>
      <c r="F108" s="29" t="s">
        <v>438</v>
      </c>
      <c r="G108" s="29" t="s">
        <v>439</v>
      </c>
      <c r="H108" s="29" t="s">
        <v>440</v>
      </c>
      <c r="I108" s="29" t="s">
        <v>445</v>
      </c>
      <c r="J108" s="29" t="s">
        <v>446</v>
      </c>
      <c r="AG108" s="29" t="s">
        <v>715</v>
      </c>
      <c r="AH108" s="29" t="s">
        <v>716</v>
      </c>
      <c r="AJ108" s="29" t="s">
        <v>445</v>
      </c>
      <c r="AK108" s="1">
        <v>-15790.6</v>
      </c>
      <c r="AL108" s="1">
        <v>0</v>
      </c>
      <c r="AM108" s="1">
        <v>-15790.6</v>
      </c>
      <c r="AN108" s="1">
        <v>0</v>
      </c>
      <c r="AO108" s="1">
        <v>0</v>
      </c>
      <c r="AP108" s="1">
        <v>0</v>
      </c>
      <c r="AQ108" s="1">
        <v>0</v>
      </c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s="29" customFormat="1" x14ac:dyDescent="0.25">
      <c r="A109" s="29" t="s">
        <v>384</v>
      </c>
      <c r="B109" s="29" t="s">
        <v>385</v>
      </c>
      <c r="C109" s="29" t="s">
        <v>386</v>
      </c>
      <c r="D109" s="29" t="s">
        <v>387</v>
      </c>
      <c r="E109" s="29" t="s">
        <v>437</v>
      </c>
      <c r="F109" s="29" t="s">
        <v>438</v>
      </c>
      <c r="G109" s="29" t="s">
        <v>439</v>
      </c>
      <c r="H109" s="29" t="s">
        <v>440</v>
      </c>
      <c r="I109" s="29" t="s">
        <v>445</v>
      </c>
      <c r="J109" s="29" t="s">
        <v>446</v>
      </c>
      <c r="AG109" s="29" t="s">
        <v>717</v>
      </c>
      <c r="AH109" s="29" t="s">
        <v>718</v>
      </c>
      <c r="AJ109" s="29" t="s">
        <v>445</v>
      </c>
      <c r="AK109" s="1">
        <v>-3462.55</v>
      </c>
      <c r="AL109" s="1">
        <v>0</v>
      </c>
      <c r="AM109" s="1">
        <v>-3462.55</v>
      </c>
      <c r="AN109" s="1">
        <v>-1733.63</v>
      </c>
      <c r="AO109" s="1">
        <v>0</v>
      </c>
      <c r="AP109" s="1">
        <v>-1733.63</v>
      </c>
      <c r="AQ109" s="1">
        <v>0</v>
      </c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s="29" customFormat="1" x14ac:dyDescent="0.25">
      <c r="A110" s="29" t="s">
        <v>384</v>
      </c>
      <c r="B110" s="29" t="s">
        <v>385</v>
      </c>
      <c r="C110" s="29" t="s">
        <v>386</v>
      </c>
      <c r="D110" s="29" t="s">
        <v>387</v>
      </c>
      <c r="E110" s="29" t="s">
        <v>437</v>
      </c>
      <c r="F110" s="29" t="s">
        <v>438</v>
      </c>
      <c r="G110" s="29" t="s">
        <v>439</v>
      </c>
      <c r="H110" s="29" t="s">
        <v>440</v>
      </c>
      <c r="I110" s="29" t="s">
        <v>445</v>
      </c>
      <c r="J110" s="29" t="s">
        <v>446</v>
      </c>
      <c r="AG110" s="29" t="s">
        <v>719</v>
      </c>
      <c r="AH110" s="29" t="s">
        <v>720</v>
      </c>
      <c r="AJ110" s="29" t="s">
        <v>445</v>
      </c>
      <c r="AK110" s="1">
        <v>-19657.099999999999</v>
      </c>
      <c r="AL110" s="1">
        <v>0</v>
      </c>
      <c r="AM110" s="1">
        <v>-19657.099999999999</v>
      </c>
      <c r="AN110" s="1">
        <v>-14528.34</v>
      </c>
      <c r="AO110" s="1">
        <v>0</v>
      </c>
      <c r="AP110" s="1">
        <v>-14528.34</v>
      </c>
      <c r="AQ110" s="1">
        <v>0</v>
      </c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s="29" customFormat="1" x14ac:dyDescent="0.25">
      <c r="A111" s="29" t="s">
        <v>384</v>
      </c>
      <c r="B111" s="29" t="s">
        <v>385</v>
      </c>
      <c r="C111" s="29" t="s">
        <v>386</v>
      </c>
      <c r="D111" s="29" t="s">
        <v>387</v>
      </c>
      <c r="E111" s="29" t="s">
        <v>437</v>
      </c>
      <c r="F111" s="29" t="s">
        <v>438</v>
      </c>
      <c r="G111" s="29" t="s">
        <v>439</v>
      </c>
      <c r="H111" s="29" t="s">
        <v>440</v>
      </c>
      <c r="I111" s="29" t="s">
        <v>445</v>
      </c>
      <c r="J111" s="29" t="s">
        <v>446</v>
      </c>
      <c r="AG111" s="29" t="s">
        <v>721</v>
      </c>
      <c r="AH111" s="29" t="s">
        <v>722</v>
      </c>
      <c r="AJ111" s="29" t="s">
        <v>445</v>
      </c>
      <c r="AK111" s="1">
        <v>-11247.71</v>
      </c>
      <c r="AL111" s="1">
        <v>0</v>
      </c>
      <c r="AM111" s="1">
        <v>-11247.71</v>
      </c>
      <c r="AN111" s="1">
        <v>-14369.95</v>
      </c>
      <c r="AO111" s="1">
        <v>0</v>
      </c>
      <c r="AP111" s="1">
        <v>-14369.95</v>
      </c>
      <c r="AQ111" s="1">
        <v>0</v>
      </c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s="29" customFormat="1" x14ac:dyDescent="0.25">
      <c r="A112" s="29" t="s">
        <v>384</v>
      </c>
      <c r="B112" s="29" t="s">
        <v>385</v>
      </c>
      <c r="C112" s="29" t="s">
        <v>386</v>
      </c>
      <c r="D112" s="29" t="s">
        <v>387</v>
      </c>
      <c r="E112" s="29" t="s">
        <v>437</v>
      </c>
      <c r="F112" s="29" t="s">
        <v>438</v>
      </c>
      <c r="G112" s="29" t="s">
        <v>439</v>
      </c>
      <c r="H112" s="29" t="s">
        <v>440</v>
      </c>
      <c r="I112" s="29" t="s">
        <v>445</v>
      </c>
      <c r="J112" s="29" t="s">
        <v>446</v>
      </c>
      <c r="AG112" s="29" t="s">
        <v>723</v>
      </c>
      <c r="AH112" s="29" t="s">
        <v>724</v>
      </c>
      <c r="AJ112" s="29" t="s">
        <v>445</v>
      </c>
      <c r="AK112" s="1">
        <v>-110371.27</v>
      </c>
      <c r="AL112" s="1">
        <v>0</v>
      </c>
      <c r="AM112" s="1">
        <v>-110371.27</v>
      </c>
      <c r="AN112" s="1">
        <v>-93434.92</v>
      </c>
      <c r="AO112" s="1">
        <v>0</v>
      </c>
      <c r="AP112" s="1">
        <v>-93434.92</v>
      </c>
      <c r="AQ112" s="1">
        <v>0</v>
      </c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s="29" customFormat="1" x14ac:dyDescent="0.25">
      <c r="A113" s="29" t="s">
        <v>384</v>
      </c>
      <c r="B113" s="29" t="s">
        <v>385</v>
      </c>
      <c r="C113" s="29" t="s">
        <v>386</v>
      </c>
      <c r="D113" s="29" t="s">
        <v>387</v>
      </c>
      <c r="E113" s="29" t="s">
        <v>437</v>
      </c>
      <c r="F113" s="29" t="s">
        <v>438</v>
      </c>
      <c r="G113" s="29" t="s">
        <v>439</v>
      </c>
      <c r="H113" s="29" t="s">
        <v>440</v>
      </c>
      <c r="I113" s="29" t="s">
        <v>445</v>
      </c>
      <c r="J113" s="29" t="s">
        <v>446</v>
      </c>
      <c r="AG113" s="29" t="s">
        <v>725</v>
      </c>
      <c r="AH113" s="29" t="s">
        <v>726</v>
      </c>
      <c r="AJ113" s="29" t="s">
        <v>445</v>
      </c>
      <c r="AK113" s="1">
        <v>-3738.41</v>
      </c>
      <c r="AL113" s="1">
        <v>0</v>
      </c>
      <c r="AM113" s="1">
        <v>-3738.41</v>
      </c>
      <c r="AN113" s="1">
        <v>-2618.91</v>
      </c>
      <c r="AO113" s="1">
        <v>0</v>
      </c>
      <c r="AP113" s="1">
        <v>-2618.91</v>
      </c>
      <c r="AQ113" s="1">
        <v>0</v>
      </c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s="29" customFormat="1" x14ac:dyDescent="0.25">
      <c r="A114" s="29" t="s">
        <v>384</v>
      </c>
      <c r="B114" s="29" t="s">
        <v>385</v>
      </c>
      <c r="C114" s="29" t="s">
        <v>386</v>
      </c>
      <c r="D114" s="29" t="s">
        <v>387</v>
      </c>
      <c r="E114" s="29" t="s">
        <v>437</v>
      </c>
      <c r="F114" s="29" t="s">
        <v>438</v>
      </c>
      <c r="G114" s="29" t="s">
        <v>439</v>
      </c>
      <c r="H114" s="29" t="s">
        <v>440</v>
      </c>
      <c r="I114" s="29" t="s">
        <v>445</v>
      </c>
      <c r="J114" s="29" t="s">
        <v>446</v>
      </c>
      <c r="AG114" s="29" t="s">
        <v>727</v>
      </c>
      <c r="AH114" s="29" t="s">
        <v>728</v>
      </c>
      <c r="AJ114" s="29" t="s">
        <v>445</v>
      </c>
      <c r="AK114" s="1">
        <v>-35384.370000000003</v>
      </c>
      <c r="AL114" s="1">
        <v>0</v>
      </c>
      <c r="AM114" s="1">
        <v>-35384.370000000003</v>
      </c>
      <c r="AN114" s="1">
        <v>-118855.35</v>
      </c>
      <c r="AO114" s="1">
        <v>0</v>
      </c>
      <c r="AP114" s="1">
        <v>-118855.35</v>
      </c>
      <c r="AQ114" s="1">
        <v>0</v>
      </c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s="29" customFormat="1" x14ac:dyDescent="0.25">
      <c r="A115" s="29" t="s">
        <v>384</v>
      </c>
      <c r="B115" s="29" t="s">
        <v>385</v>
      </c>
      <c r="C115" s="29" t="s">
        <v>386</v>
      </c>
      <c r="D115" s="29" t="s">
        <v>387</v>
      </c>
      <c r="E115" s="29" t="s">
        <v>437</v>
      </c>
      <c r="F115" s="29" t="s">
        <v>438</v>
      </c>
      <c r="G115" s="29" t="s">
        <v>439</v>
      </c>
      <c r="H115" s="29" t="s">
        <v>440</v>
      </c>
      <c r="I115" s="29" t="s">
        <v>445</v>
      </c>
      <c r="J115" s="29" t="s">
        <v>446</v>
      </c>
      <c r="AG115" s="29" t="s">
        <v>729</v>
      </c>
      <c r="AH115" s="29" t="s">
        <v>730</v>
      </c>
      <c r="AJ115" s="29" t="s">
        <v>445</v>
      </c>
      <c r="AK115" s="1">
        <v>-430</v>
      </c>
      <c r="AL115" s="1">
        <v>0</v>
      </c>
      <c r="AM115" s="1">
        <v>-430</v>
      </c>
      <c r="AN115" s="1">
        <v>-430</v>
      </c>
      <c r="AO115" s="1">
        <v>0</v>
      </c>
      <c r="AP115" s="1">
        <v>-430</v>
      </c>
      <c r="AQ115" s="1">
        <v>0</v>
      </c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s="29" customFormat="1" x14ac:dyDescent="0.25">
      <c r="A116" s="29" t="s">
        <v>384</v>
      </c>
      <c r="B116" s="29" t="s">
        <v>385</v>
      </c>
      <c r="C116" s="29" t="s">
        <v>386</v>
      </c>
      <c r="D116" s="29" t="s">
        <v>387</v>
      </c>
      <c r="E116" s="29" t="s">
        <v>437</v>
      </c>
      <c r="F116" s="29" t="s">
        <v>438</v>
      </c>
      <c r="G116" s="29" t="s">
        <v>439</v>
      </c>
      <c r="H116" s="29" t="s">
        <v>440</v>
      </c>
      <c r="I116" s="29" t="s">
        <v>445</v>
      </c>
      <c r="J116" s="29" t="s">
        <v>446</v>
      </c>
      <c r="AG116" s="29" t="s">
        <v>731</v>
      </c>
      <c r="AH116" s="29" t="s">
        <v>732</v>
      </c>
      <c r="AJ116" s="29" t="s">
        <v>445</v>
      </c>
      <c r="AK116" s="1">
        <v>-39489.26</v>
      </c>
      <c r="AL116" s="1">
        <v>0</v>
      </c>
      <c r="AM116" s="1">
        <v>-39489.26</v>
      </c>
      <c r="AN116" s="1">
        <v>-30584.35</v>
      </c>
      <c r="AO116" s="1">
        <v>0</v>
      </c>
      <c r="AP116" s="1">
        <v>-30584.35</v>
      </c>
      <c r="AQ116" s="1">
        <v>0</v>
      </c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s="29" customFormat="1" x14ac:dyDescent="0.25">
      <c r="A117" s="29" t="s">
        <v>384</v>
      </c>
      <c r="B117" s="29" t="s">
        <v>385</v>
      </c>
      <c r="C117" s="29" t="s">
        <v>386</v>
      </c>
      <c r="D117" s="29" t="s">
        <v>387</v>
      </c>
      <c r="E117" s="29" t="s">
        <v>437</v>
      </c>
      <c r="F117" s="29" t="s">
        <v>438</v>
      </c>
      <c r="G117" s="29" t="s">
        <v>439</v>
      </c>
      <c r="H117" s="29" t="s">
        <v>440</v>
      </c>
      <c r="I117" s="29" t="s">
        <v>445</v>
      </c>
      <c r="J117" s="29" t="s">
        <v>446</v>
      </c>
      <c r="AG117" s="29" t="s">
        <v>733</v>
      </c>
      <c r="AH117" s="29" t="s">
        <v>734</v>
      </c>
      <c r="AJ117" s="29" t="s">
        <v>445</v>
      </c>
      <c r="AK117" s="1">
        <v>-15344.05</v>
      </c>
      <c r="AL117" s="1">
        <v>0</v>
      </c>
      <c r="AM117" s="1">
        <v>-15344.05</v>
      </c>
      <c r="AN117" s="1">
        <v>-16287.98</v>
      </c>
      <c r="AO117" s="1">
        <v>0</v>
      </c>
      <c r="AP117" s="1">
        <v>-16287.98</v>
      </c>
      <c r="AQ117" s="1">
        <v>0</v>
      </c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s="29" customFormat="1" x14ac:dyDescent="0.25">
      <c r="A118" s="29" t="s">
        <v>384</v>
      </c>
      <c r="B118" s="29" t="s">
        <v>385</v>
      </c>
      <c r="C118" s="29" t="s">
        <v>386</v>
      </c>
      <c r="D118" s="29" t="s">
        <v>387</v>
      </c>
      <c r="E118" s="29" t="s">
        <v>437</v>
      </c>
      <c r="F118" s="29" t="s">
        <v>438</v>
      </c>
      <c r="G118" s="29" t="s">
        <v>439</v>
      </c>
      <c r="H118" s="29" t="s">
        <v>440</v>
      </c>
      <c r="I118" s="29" t="s">
        <v>445</v>
      </c>
      <c r="J118" s="29" t="s">
        <v>446</v>
      </c>
      <c r="AG118" s="29" t="s">
        <v>735</v>
      </c>
      <c r="AH118" s="29" t="s">
        <v>736</v>
      </c>
      <c r="AJ118" s="29" t="s">
        <v>445</v>
      </c>
      <c r="AK118" s="1">
        <v>-19006.490000000002</v>
      </c>
      <c r="AL118" s="1">
        <v>0</v>
      </c>
      <c r="AM118" s="1">
        <v>-19006.490000000002</v>
      </c>
      <c r="AN118" s="1">
        <v>-20268.87</v>
      </c>
      <c r="AO118" s="1">
        <v>0</v>
      </c>
      <c r="AP118" s="1">
        <v>-20268.87</v>
      </c>
      <c r="AQ118" s="1">
        <v>0</v>
      </c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s="29" customFormat="1" x14ac:dyDescent="0.25">
      <c r="A119" s="29" t="s">
        <v>384</v>
      </c>
      <c r="B119" s="29" t="s">
        <v>385</v>
      </c>
      <c r="C119" s="29" t="s">
        <v>386</v>
      </c>
      <c r="D119" s="29" t="s">
        <v>387</v>
      </c>
      <c r="E119" s="29" t="s">
        <v>437</v>
      </c>
      <c r="F119" s="29" t="s">
        <v>438</v>
      </c>
      <c r="G119" s="29" t="s">
        <v>439</v>
      </c>
      <c r="H119" s="29" t="s">
        <v>440</v>
      </c>
      <c r="I119" s="29" t="s">
        <v>445</v>
      </c>
      <c r="J119" s="29" t="s">
        <v>446</v>
      </c>
      <c r="AG119" s="29" t="s">
        <v>737</v>
      </c>
      <c r="AH119" s="29" t="s">
        <v>738</v>
      </c>
      <c r="AJ119" s="29" t="s">
        <v>445</v>
      </c>
      <c r="AK119" s="1">
        <v>0</v>
      </c>
      <c r="AL119" s="1">
        <v>0</v>
      </c>
      <c r="AM119" s="1">
        <v>0</v>
      </c>
      <c r="AN119" s="1">
        <v>-10.95</v>
      </c>
      <c r="AO119" s="1">
        <v>0</v>
      </c>
      <c r="AP119" s="1">
        <v>-10.95</v>
      </c>
      <c r="AQ119" s="1">
        <v>0</v>
      </c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s="29" customFormat="1" x14ac:dyDescent="0.25">
      <c r="A120" s="29" t="s">
        <v>384</v>
      </c>
      <c r="B120" s="29" t="s">
        <v>385</v>
      </c>
      <c r="C120" s="29" t="s">
        <v>386</v>
      </c>
      <c r="D120" s="29" t="s">
        <v>387</v>
      </c>
      <c r="E120" s="29" t="s">
        <v>437</v>
      </c>
      <c r="F120" s="29" t="s">
        <v>438</v>
      </c>
      <c r="G120" s="29" t="s">
        <v>439</v>
      </c>
      <c r="H120" s="29" t="s">
        <v>440</v>
      </c>
      <c r="I120" s="29" t="s">
        <v>445</v>
      </c>
      <c r="J120" s="29" t="s">
        <v>446</v>
      </c>
      <c r="AG120" s="29" t="s">
        <v>739</v>
      </c>
      <c r="AH120" s="29" t="s">
        <v>738</v>
      </c>
      <c r="AJ120" s="29" t="s">
        <v>445</v>
      </c>
      <c r="AK120" s="1">
        <v>-56291</v>
      </c>
      <c r="AL120" s="1">
        <v>0</v>
      </c>
      <c r="AM120" s="1">
        <v>-56291</v>
      </c>
      <c r="AN120" s="1">
        <v>-60815</v>
      </c>
      <c r="AO120" s="1">
        <v>0</v>
      </c>
      <c r="AP120" s="1">
        <v>-60815</v>
      </c>
      <c r="AQ120" s="1">
        <v>0</v>
      </c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s="29" customFormat="1" x14ac:dyDescent="0.25">
      <c r="A121" s="29" t="s">
        <v>384</v>
      </c>
      <c r="B121" s="29" t="s">
        <v>385</v>
      </c>
      <c r="C121" s="29" t="s">
        <v>386</v>
      </c>
      <c r="D121" s="29" t="s">
        <v>387</v>
      </c>
      <c r="E121" s="29" t="s">
        <v>437</v>
      </c>
      <c r="F121" s="29" t="s">
        <v>438</v>
      </c>
      <c r="G121" s="29" t="s">
        <v>439</v>
      </c>
      <c r="H121" s="29" t="s">
        <v>440</v>
      </c>
      <c r="I121" s="29" t="s">
        <v>445</v>
      </c>
      <c r="J121" s="29" t="s">
        <v>446</v>
      </c>
      <c r="AG121" s="29" t="s">
        <v>740</v>
      </c>
      <c r="AH121" s="29" t="s">
        <v>741</v>
      </c>
      <c r="AJ121" s="29" t="s">
        <v>445</v>
      </c>
      <c r="AK121" s="1">
        <v>-438</v>
      </c>
      <c r="AL121" s="1">
        <v>0</v>
      </c>
      <c r="AM121" s="1">
        <v>-438</v>
      </c>
      <c r="AN121" s="1">
        <v>0</v>
      </c>
      <c r="AO121" s="1">
        <v>0</v>
      </c>
      <c r="AP121" s="1">
        <v>0</v>
      </c>
      <c r="AQ121" s="1">
        <v>0</v>
      </c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s="29" customFormat="1" x14ac:dyDescent="0.25">
      <c r="A122" s="29" t="s">
        <v>384</v>
      </c>
      <c r="B122" s="29" t="s">
        <v>385</v>
      </c>
      <c r="C122" s="29" t="s">
        <v>386</v>
      </c>
      <c r="D122" s="29" t="s">
        <v>387</v>
      </c>
      <c r="E122" s="29" t="s">
        <v>437</v>
      </c>
      <c r="F122" s="29" t="s">
        <v>438</v>
      </c>
      <c r="G122" s="29" t="s">
        <v>439</v>
      </c>
      <c r="H122" s="29" t="s">
        <v>440</v>
      </c>
      <c r="I122" s="29" t="s">
        <v>445</v>
      </c>
      <c r="J122" s="29" t="s">
        <v>446</v>
      </c>
      <c r="AG122" s="29" t="s">
        <v>742</v>
      </c>
      <c r="AH122" s="29" t="s">
        <v>743</v>
      </c>
      <c r="AJ122" s="29" t="s">
        <v>445</v>
      </c>
      <c r="AK122" s="1">
        <v>-446</v>
      </c>
      <c r="AL122" s="1">
        <v>0</v>
      </c>
      <c r="AM122" s="1">
        <v>-446</v>
      </c>
      <c r="AN122" s="1">
        <v>-629</v>
      </c>
      <c r="AO122" s="1">
        <v>0</v>
      </c>
      <c r="AP122" s="1">
        <v>-629</v>
      </c>
      <c r="AQ122" s="1">
        <v>0</v>
      </c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s="29" customFormat="1" x14ac:dyDescent="0.25">
      <c r="A123" s="29" t="s">
        <v>384</v>
      </c>
      <c r="B123" s="29" t="s">
        <v>385</v>
      </c>
      <c r="C123" s="29" t="s">
        <v>386</v>
      </c>
      <c r="D123" s="29" t="s">
        <v>387</v>
      </c>
      <c r="E123" s="29" t="s">
        <v>437</v>
      </c>
      <c r="F123" s="29" t="s">
        <v>438</v>
      </c>
      <c r="G123" s="29" t="s">
        <v>439</v>
      </c>
      <c r="H123" s="29" t="s">
        <v>440</v>
      </c>
      <c r="I123" s="29" t="s">
        <v>445</v>
      </c>
      <c r="J123" s="29" t="s">
        <v>446</v>
      </c>
      <c r="AG123" s="29" t="s">
        <v>744</v>
      </c>
      <c r="AH123" s="29" t="s">
        <v>745</v>
      </c>
      <c r="AJ123" s="29" t="s">
        <v>445</v>
      </c>
      <c r="AK123" s="1">
        <v>-4462.32</v>
      </c>
      <c r="AL123" s="1">
        <v>0</v>
      </c>
      <c r="AM123" s="1">
        <v>-4462.32</v>
      </c>
      <c r="AN123" s="1">
        <v>-6859.94</v>
      </c>
      <c r="AO123" s="1">
        <v>0</v>
      </c>
      <c r="AP123" s="1">
        <v>-6859.94</v>
      </c>
      <c r="AQ123" s="1">
        <v>0</v>
      </c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s="29" customFormat="1" x14ac:dyDescent="0.25">
      <c r="A124" s="29" t="s">
        <v>384</v>
      </c>
      <c r="B124" s="29" t="s">
        <v>385</v>
      </c>
      <c r="C124" s="29" t="s">
        <v>386</v>
      </c>
      <c r="D124" s="29" t="s">
        <v>387</v>
      </c>
      <c r="E124" s="29" t="s">
        <v>437</v>
      </c>
      <c r="F124" s="29" t="s">
        <v>438</v>
      </c>
      <c r="G124" s="29" t="s">
        <v>439</v>
      </c>
      <c r="H124" s="29" t="s">
        <v>440</v>
      </c>
      <c r="I124" s="29" t="s">
        <v>445</v>
      </c>
      <c r="J124" s="29" t="s">
        <v>446</v>
      </c>
      <c r="AG124" s="29" t="s">
        <v>746</v>
      </c>
      <c r="AH124" s="29" t="s">
        <v>747</v>
      </c>
      <c r="AJ124" s="29" t="s">
        <v>445</v>
      </c>
      <c r="AK124" s="1">
        <v>-15412</v>
      </c>
      <c r="AL124" s="1">
        <v>0</v>
      </c>
      <c r="AM124" s="1">
        <v>-15412</v>
      </c>
      <c r="AN124" s="1">
        <v>-16741.900000000001</v>
      </c>
      <c r="AO124" s="1">
        <v>0</v>
      </c>
      <c r="AP124" s="1">
        <v>-16741.900000000001</v>
      </c>
      <c r="AQ124" s="1">
        <v>0</v>
      </c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s="29" customFormat="1" x14ac:dyDescent="0.25">
      <c r="A125" s="29" t="s">
        <v>384</v>
      </c>
      <c r="B125" s="29" t="s">
        <v>385</v>
      </c>
      <c r="C125" s="29" t="s">
        <v>386</v>
      </c>
      <c r="D125" s="29" t="s">
        <v>387</v>
      </c>
      <c r="E125" s="29" t="s">
        <v>437</v>
      </c>
      <c r="F125" s="29" t="s">
        <v>438</v>
      </c>
      <c r="G125" s="29" t="s">
        <v>439</v>
      </c>
      <c r="H125" s="29" t="s">
        <v>440</v>
      </c>
      <c r="I125" s="29" t="s">
        <v>445</v>
      </c>
      <c r="J125" s="29" t="s">
        <v>446</v>
      </c>
      <c r="AG125" s="29" t="s">
        <v>748</v>
      </c>
      <c r="AH125" s="29" t="s">
        <v>749</v>
      </c>
      <c r="AJ125" s="29" t="s">
        <v>445</v>
      </c>
      <c r="AK125" s="1">
        <v>-12585</v>
      </c>
      <c r="AL125" s="1">
        <v>0</v>
      </c>
      <c r="AM125" s="1">
        <v>-12585</v>
      </c>
      <c r="AN125" s="1">
        <v>-10245</v>
      </c>
      <c r="AO125" s="1">
        <v>0</v>
      </c>
      <c r="AP125" s="1">
        <v>-10245</v>
      </c>
      <c r="AQ125" s="1">
        <v>0</v>
      </c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s="29" customFormat="1" x14ac:dyDescent="0.25">
      <c r="A126" s="29" t="s">
        <v>384</v>
      </c>
      <c r="B126" s="29" t="s">
        <v>385</v>
      </c>
      <c r="C126" s="29" t="s">
        <v>386</v>
      </c>
      <c r="D126" s="29" t="s">
        <v>387</v>
      </c>
      <c r="E126" s="29" t="s">
        <v>437</v>
      </c>
      <c r="F126" s="29" t="s">
        <v>438</v>
      </c>
      <c r="G126" s="29" t="s">
        <v>439</v>
      </c>
      <c r="H126" s="29" t="s">
        <v>440</v>
      </c>
      <c r="I126" s="29" t="s">
        <v>445</v>
      </c>
      <c r="J126" s="29" t="s">
        <v>446</v>
      </c>
      <c r="AG126" s="29" t="s">
        <v>750</v>
      </c>
      <c r="AH126" s="29" t="s">
        <v>751</v>
      </c>
      <c r="AJ126" s="29" t="s">
        <v>445</v>
      </c>
      <c r="AK126" s="1">
        <v>-3075310.81</v>
      </c>
      <c r="AL126" s="1">
        <v>0</v>
      </c>
      <c r="AM126" s="1">
        <v>-3075310.81</v>
      </c>
      <c r="AN126" s="1">
        <v>-3273091.66</v>
      </c>
      <c r="AO126" s="1">
        <v>0</v>
      </c>
      <c r="AP126" s="1">
        <v>-3273091.66</v>
      </c>
      <c r="AQ126" s="1">
        <v>0</v>
      </c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s="29" customFormat="1" x14ac:dyDescent="0.25">
      <c r="A127" s="29" t="s">
        <v>384</v>
      </c>
      <c r="B127" s="29" t="s">
        <v>385</v>
      </c>
      <c r="C127" s="29" t="s">
        <v>386</v>
      </c>
      <c r="D127" s="29" t="s">
        <v>387</v>
      </c>
      <c r="E127" s="29" t="s">
        <v>437</v>
      </c>
      <c r="F127" s="29" t="s">
        <v>438</v>
      </c>
      <c r="G127" s="29" t="s">
        <v>439</v>
      </c>
      <c r="H127" s="29" t="s">
        <v>440</v>
      </c>
      <c r="I127" s="29" t="s">
        <v>445</v>
      </c>
      <c r="J127" s="29" t="s">
        <v>446</v>
      </c>
      <c r="AG127" s="29" t="s">
        <v>752</v>
      </c>
      <c r="AH127" s="29" t="s">
        <v>753</v>
      </c>
      <c r="AJ127" s="29" t="s">
        <v>445</v>
      </c>
      <c r="AK127" s="1">
        <v>-68349.41</v>
      </c>
      <c r="AL127" s="1">
        <v>0</v>
      </c>
      <c r="AM127" s="1">
        <v>-68349.41</v>
      </c>
      <c r="AN127" s="1">
        <v>-110238.54</v>
      </c>
      <c r="AO127" s="1">
        <v>0</v>
      </c>
      <c r="AP127" s="1">
        <v>-110238.54</v>
      </c>
      <c r="AQ127" s="1">
        <v>0</v>
      </c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s="29" customFormat="1" x14ac:dyDescent="0.25">
      <c r="A128" s="29" t="s">
        <v>384</v>
      </c>
      <c r="B128" s="29" t="s">
        <v>385</v>
      </c>
      <c r="C128" s="29" t="s">
        <v>386</v>
      </c>
      <c r="D128" s="29" t="s">
        <v>387</v>
      </c>
      <c r="E128" s="29" t="s">
        <v>437</v>
      </c>
      <c r="F128" s="29" t="s">
        <v>438</v>
      </c>
      <c r="G128" s="29" t="s">
        <v>439</v>
      </c>
      <c r="H128" s="29" t="s">
        <v>440</v>
      </c>
      <c r="I128" s="29" t="s">
        <v>445</v>
      </c>
      <c r="J128" s="29" t="s">
        <v>446</v>
      </c>
      <c r="AG128" s="29" t="s">
        <v>754</v>
      </c>
      <c r="AH128" s="29" t="s">
        <v>755</v>
      </c>
      <c r="AJ128" s="29" t="s">
        <v>445</v>
      </c>
      <c r="AK128" s="1">
        <v>-316027.87</v>
      </c>
      <c r="AL128" s="1">
        <v>0</v>
      </c>
      <c r="AM128" s="1">
        <v>-316027.87</v>
      </c>
      <c r="AN128" s="1">
        <v>-271959</v>
      </c>
      <c r="AO128" s="1">
        <v>0</v>
      </c>
      <c r="AP128" s="1">
        <v>-271959</v>
      </c>
      <c r="AQ128" s="1">
        <v>0</v>
      </c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s="29" customFormat="1" x14ac:dyDescent="0.25">
      <c r="A129" s="29" t="s">
        <v>384</v>
      </c>
      <c r="B129" s="29" t="s">
        <v>385</v>
      </c>
      <c r="C129" s="29" t="s">
        <v>386</v>
      </c>
      <c r="D129" s="29" t="s">
        <v>387</v>
      </c>
      <c r="E129" s="29" t="s">
        <v>437</v>
      </c>
      <c r="F129" s="29" t="s">
        <v>438</v>
      </c>
      <c r="G129" s="29" t="s">
        <v>439</v>
      </c>
      <c r="H129" s="29" t="s">
        <v>440</v>
      </c>
      <c r="I129" s="29" t="s">
        <v>445</v>
      </c>
      <c r="J129" s="29" t="s">
        <v>446</v>
      </c>
      <c r="AG129" s="29" t="s">
        <v>756</v>
      </c>
      <c r="AH129" s="29" t="s">
        <v>757</v>
      </c>
      <c r="AJ129" s="29" t="s">
        <v>445</v>
      </c>
      <c r="AK129" s="1">
        <v>791.45</v>
      </c>
      <c r="AL129" s="1">
        <v>0</v>
      </c>
      <c r="AM129" s="1">
        <v>791.45</v>
      </c>
      <c r="AN129" s="1">
        <v>2192.36</v>
      </c>
      <c r="AO129" s="1">
        <v>0</v>
      </c>
      <c r="AP129" s="1">
        <v>2192.36</v>
      </c>
      <c r="AQ129" s="1">
        <v>0</v>
      </c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s="29" customFormat="1" x14ac:dyDescent="0.25">
      <c r="A130" s="29" t="s">
        <v>384</v>
      </c>
      <c r="B130" s="29" t="s">
        <v>385</v>
      </c>
      <c r="C130" s="29" t="s">
        <v>386</v>
      </c>
      <c r="D130" s="29" t="s">
        <v>387</v>
      </c>
      <c r="E130" s="29" t="s">
        <v>437</v>
      </c>
      <c r="F130" s="29" t="s">
        <v>438</v>
      </c>
      <c r="G130" s="29" t="s">
        <v>439</v>
      </c>
      <c r="H130" s="29" t="s">
        <v>440</v>
      </c>
      <c r="I130" s="29" t="s">
        <v>445</v>
      </c>
      <c r="J130" s="29" t="s">
        <v>446</v>
      </c>
      <c r="AG130" s="29" t="s">
        <v>758</v>
      </c>
      <c r="AH130" s="29" t="s">
        <v>759</v>
      </c>
      <c r="AJ130" s="29" t="s">
        <v>445</v>
      </c>
      <c r="AK130" s="1">
        <v>-8040.13</v>
      </c>
      <c r="AL130" s="1">
        <v>0</v>
      </c>
      <c r="AM130" s="1">
        <v>-8040.13</v>
      </c>
      <c r="AN130" s="1">
        <v>-61300</v>
      </c>
      <c r="AO130" s="1">
        <v>0</v>
      </c>
      <c r="AP130" s="1">
        <v>-61300</v>
      </c>
      <c r="AQ130" s="1">
        <v>0</v>
      </c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s="29" customFormat="1" x14ac:dyDescent="0.25">
      <c r="A131" s="29" t="s">
        <v>384</v>
      </c>
      <c r="B131" s="29" t="s">
        <v>385</v>
      </c>
      <c r="C131" s="29" t="s">
        <v>386</v>
      </c>
      <c r="D131" s="29" t="s">
        <v>387</v>
      </c>
      <c r="E131" s="29" t="s">
        <v>437</v>
      </c>
      <c r="F131" s="29" t="s">
        <v>438</v>
      </c>
      <c r="G131" s="29" t="s">
        <v>439</v>
      </c>
      <c r="H131" s="29" t="s">
        <v>440</v>
      </c>
      <c r="I131" s="29" t="s">
        <v>445</v>
      </c>
      <c r="J131" s="29" t="s">
        <v>446</v>
      </c>
      <c r="AG131" s="29" t="s">
        <v>760</v>
      </c>
      <c r="AH131" s="29" t="s">
        <v>761</v>
      </c>
      <c r="AJ131" s="29" t="s">
        <v>445</v>
      </c>
      <c r="AK131" s="1">
        <v>-47000</v>
      </c>
      <c r="AL131" s="1">
        <v>0</v>
      </c>
      <c r="AM131" s="1">
        <v>-47000</v>
      </c>
      <c r="AN131" s="1">
        <v>-71600</v>
      </c>
      <c r="AO131" s="1">
        <v>0</v>
      </c>
      <c r="AP131" s="1">
        <v>-71600</v>
      </c>
      <c r="AQ131" s="1">
        <v>0</v>
      </c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s="29" customFormat="1" x14ac:dyDescent="0.25">
      <c r="A132" s="29" t="s">
        <v>384</v>
      </c>
      <c r="B132" s="29" t="s">
        <v>385</v>
      </c>
      <c r="C132" s="29" t="s">
        <v>386</v>
      </c>
      <c r="D132" s="29" t="s">
        <v>387</v>
      </c>
      <c r="E132" s="29" t="s">
        <v>437</v>
      </c>
      <c r="F132" s="29" t="s">
        <v>438</v>
      </c>
      <c r="G132" s="29" t="s">
        <v>439</v>
      </c>
      <c r="H132" s="29" t="s">
        <v>440</v>
      </c>
      <c r="I132" s="29" t="s">
        <v>445</v>
      </c>
      <c r="J132" s="29" t="s">
        <v>446</v>
      </c>
      <c r="AG132" s="29" t="s">
        <v>762</v>
      </c>
      <c r="AH132" s="29" t="s">
        <v>763</v>
      </c>
      <c r="AJ132" s="29" t="s">
        <v>445</v>
      </c>
      <c r="AK132" s="1">
        <v>-492217.06</v>
      </c>
      <c r="AL132" s="1">
        <v>0</v>
      </c>
      <c r="AM132" s="1">
        <v>-492217.06</v>
      </c>
      <c r="AN132" s="1">
        <v>-478729.65</v>
      </c>
      <c r="AO132" s="1">
        <v>0</v>
      </c>
      <c r="AP132" s="1">
        <v>-478729.65</v>
      </c>
      <c r="AQ132" s="1">
        <v>0</v>
      </c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s="29" customFormat="1" x14ac:dyDescent="0.25">
      <c r="A133" s="29" t="s">
        <v>384</v>
      </c>
      <c r="B133" s="29" t="s">
        <v>385</v>
      </c>
      <c r="C133" s="29" t="s">
        <v>386</v>
      </c>
      <c r="D133" s="29" t="s">
        <v>387</v>
      </c>
      <c r="E133" s="29" t="s">
        <v>437</v>
      </c>
      <c r="F133" s="29" t="s">
        <v>438</v>
      </c>
      <c r="G133" s="29" t="s">
        <v>439</v>
      </c>
      <c r="H133" s="29" t="s">
        <v>440</v>
      </c>
      <c r="I133" s="29" t="s">
        <v>445</v>
      </c>
      <c r="J133" s="29" t="s">
        <v>446</v>
      </c>
      <c r="AG133" s="29" t="s">
        <v>764</v>
      </c>
      <c r="AH133" s="29" t="s">
        <v>765</v>
      </c>
      <c r="AJ133" s="29" t="s">
        <v>445</v>
      </c>
      <c r="AK133" s="1">
        <v>0</v>
      </c>
      <c r="AL133" s="1">
        <v>0</v>
      </c>
      <c r="AM133" s="1">
        <v>0</v>
      </c>
      <c r="AN133" s="1">
        <v>-5522</v>
      </c>
      <c r="AO133" s="1">
        <v>0</v>
      </c>
      <c r="AP133" s="1">
        <v>-5522</v>
      </c>
      <c r="AQ133" s="1">
        <v>0</v>
      </c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s="29" customFormat="1" x14ac:dyDescent="0.25">
      <c r="A134" s="29" t="s">
        <v>384</v>
      </c>
      <c r="B134" s="29" t="s">
        <v>385</v>
      </c>
      <c r="C134" s="29" t="s">
        <v>386</v>
      </c>
      <c r="D134" s="29" t="s">
        <v>387</v>
      </c>
      <c r="E134" s="29" t="s">
        <v>437</v>
      </c>
      <c r="F134" s="29" t="s">
        <v>438</v>
      </c>
      <c r="G134" s="29" t="s">
        <v>439</v>
      </c>
      <c r="H134" s="29" t="s">
        <v>440</v>
      </c>
      <c r="I134" s="29" t="s">
        <v>445</v>
      </c>
      <c r="J134" s="29" t="s">
        <v>446</v>
      </c>
      <c r="AG134" s="29" t="s">
        <v>766</v>
      </c>
      <c r="AH134" s="29" t="s">
        <v>767</v>
      </c>
      <c r="AJ134" s="29" t="s">
        <v>445</v>
      </c>
      <c r="AK134" s="1">
        <v>-457640.26</v>
      </c>
      <c r="AL134" s="1">
        <v>0</v>
      </c>
      <c r="AM134" s="1">
        <v>-457640.26</v>
      </c>
      <c r="AN134" s="1">
        <v>-521385.41</v>
      </c>
      <c r="AO134" s="1">
        <v>0</v>
      </c>
      <c r="AP134" s="1">
        <v>-521385.41</v>
      </c>
      <c r="AQ134" s="1">
        <v>0</v>
      </c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s="29" customFormat="1" x14ac:dyDescent="0.25">
      <c r="A135" s="29" t="s">
        <v>384</v>
      </c>
      <c r="B135" s="29" t="s">
        <v>385</v>
      </c>
      <c r="C135" s="29" t="s">
        <v>386</v>
      </c>
      <c r="D135" s="29" t="s">
        <v>387</v>
      </c>
      <c r="E135" s="29" t="s">
        <v>437</v>
      </c>
      <c r="F135" s="29" t="s">
        <v>438</v>
      </c>
      <c r="G135" s="29" t="s">
        <v>439</v>
      </c>
      <c r="H135" s="29" t="s">
        <v>440</v>
      </c>
      <c r="I135" s="29" t="s">
        <v>445</v>
      </c>
      <c r="J135" s="29" t="s">
        <v>446</v>
      </c>
      <c r="AG135" s="29" t="s">
        <v>768</v>
      </c>
      <c r="AH135" s="29" t="s">
        <v>769</v>
      </c>
      <c r="AJ135" s="29" t="s">
        <v>445</v>
      </c>
      <c r="AK135" s="1">
        <v>348.25</v>
      </c>
      <c r="AL135" s="1">
        <v>0</v>
      </c>
      <c r="AM135" s="1">
        <v>348.25</v>
      </c>
      <c r="AN135" s="1">
        <v>964.59</v>
      </c>
      <c r="AO135" s="1">
        <v>0</v>
      </c>
      <c r="AP135" s="1">
        <v>964.59</v>
      </c>
      <c r="AQ135" s="1">
        <v>0</v>
      </c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s="29" customFormat="1" x14ac:dyDescent="0.25">
      <c r="A136" s="29" t="s">
        <v>384</v>
      </c>
      <c r="B136" s="29" t="s">
        <v>385</v>
      </c>
      <c r="C136" s="29" t="s">
        <v>386</v>
      </c>
      <c r="D136" s="29" t="s">
        <v>387</v>
      </c>
      <c r="E136" s="29" t="s">
        <v>437</v>
      </c>
      <c r="F136" s="29" t="s">
        <v>438</v>
      </c>
      <c r="G136" s="29" t="s">
        <v>439</v>
      </c>
      <c r="H136" s="29" t="s">
        <v>440</v>
      </c>
      <c r="I136" s="29" t="s">
        <v>445</v>
      </c>
      <c r="J136" s="29" t="s">
        <v>446</v>
      </c>
      <c r="AG136" s="29" t="s">
        <v>770</v>
      </c>
      <c r="AH136" s="29" t="s">
        <v>771</v>
      </c>
      <c r="AJ136" s="29" t="s">
        <v>445</v>
      </c>
      <c r="AK136" s="1">
        <v>-159206.93</v>
      </c>
      <c r="AL136" s="1">
        <v>0</v>
      </c>
      <c r="AM136" s="1">
        <v>-159206.93</v>
      </c>
      <c r="AN136" s="1">
        <v>-164739.63</v>
      </c>
      <c r="AO136" s="1">
        <v>0</v>
      </c>
      <c r="AP136" s="1">
        <v>-164739.63</v>
      </c>
      <c r="AQ136" s="1">
        <v>0</v>
      </c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s="29" customFormat="1" x14ac:dyDescent="0.25">
      <c r="A137" s="29" t="s">
        <v>384</v>
      </c>
      <c r="B137" s="29" t="s">
        <v>385</v>
      </c>
      <c r="C137" s="29" t="s">
        <v>386</v>
      </c>
      <c r="D137" s="29" t="s">
        <v>387</v>
      </c>
      <c r="E137" s="29" t="s">
        <v>437</v>
      </c>
      <c r="F137" s="29" t="s">
        <v>438</v>
      </c>
      <c r="G137" s="29" t="s">
        <v>439</v>
      </c>
      <c r="H137" s="29" t="s">
        <v>440</v>
      </c>
      <c r="I137" s="29" t="s">
        <v>445</v>
      </c>
      <c r="J137" s="29" t="s">
        <v>446</v>
      </c>
      <c r="AG137" s="29" t="s">
        <v>772</v>
      </c>
      <c r="AH137" s="29" t="s">
        <v>773</v>
      </c>
      <c r="AJ137" s="29" t="s">
        <v>445</v>
      </c>
      <c r="AK137" s="1">
        <v>-113616.68</v>
      </c>
      <c r="AL137" s="1">
        <v>0</v>
      </c>
      <c r="AM137" s="1">
        <v>-113616.68</v>
      </c>
      <c r="AN137" s="1">
        <v>-118049.99</v>
      </c>
      <c r="AO137" s="1">
        <v>0</v>
      </c>
      <c r="AP137" s="1">
        <v>-118049.99</v>
      </c>
      <c r="AQ137" s="1">
        <v>0</v>
      </c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s="29" customFormat="1" x14ac:dyDescent="0.25">
      <c r="A138" s="29" t="s">
        <v>384</v>
      </c>
      <c r="B138" s="29" t="s">
        <v>385</v>
      </c>
      <c r="C138" s="29" t="s">
        <v>386</v>
      </c>
      <c r="D138" s="29" t="s">
        <v>387</v>
      </c>
      <c r="E138" s="29" t="s">
        <v>437</v>
      </c>
      <c r="F138" s="29" t="s">
        <v>438</v>
      </c>
      <c r="G138" s="29" t="s">
        <v>439</v>
      </c>
      <c r="H138" s="29" t="s">
        <v>440</v>
      </c>
      <c r="I138" s="29" t="s">
        <v>445</v>
      </c>
      <c r="J138" s="29" t="s">
        <v>446</v>
      </c>
      <c r="AG138" s="29" t="s">
        <v>774</v>
      </c>
      <c r="AH138" s="29" t="s">
        <v>775</v>
      </c>
      <c r="AJ138" s="29" t="s">
        <v>445</v>
      </c>
      <c r="AK138" s="1">
        <v>-35801.019999999997</v>
      </c>
      <c r="AL138" s="1">
        <v>0</v>
      </c>
      <c r="AM138" s="1">
        <v>-35801.019999999997</v>
      </c>
      <c r="AN138" s="1">
        <v>-36793.81</v>
      </c>
      <c r="AO138" s="1">
        <v>0</v>
      </c>
      <c r="AP138" s="1">
        <v>-36793.81</v>
      </c>
      <c r="AQ138" s="1">
        <v>0</v>
      </c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s="29" customFormat="1" x14ac:dyDescent="0.25">
      <c r="A139" s="29" t="s">
        <v>384</v>
      </c>
      <c r="B139" s="29" t="s">
        <v>385</v>
      </c>
      <c r="C139" s="29" t="s">
        <v>386</v>
      </c>
      <c r="D139" s="29" t="s">
        <v>387</v>
      </c>
      <c r="E139" s="29" t="s">
        <v>437</v>
      </c>
      <c r="F139" s="29" t="s">
        <v>438</v>
      </c>
      <c r="G139" s="29" t="s">
        <v>439</v>
      </c>
      <c r="H139" s="29" t="s">
        <v>440</v>
      </c>
      <c r="I139" s="29" t="s">
        <v>445</v>
      </c>
      <c r="J139" s="29" t="s">
        <v>446</v>
      </c>
      <c r="AG139" s="29" t="s">
        <v>776</v>
      </c>
      <c r="AH139" s="29" t="s">
        <v>777</v>
      </c>
      <c r="AJ139" s="29" t="s">
        <v>445</v>
      </c>
      <c r="AK139" s="1">
        <v>-40177.83</v>
      </c>
      <c r="AL139" s="1">
        <v>0</v>
      </c>
      <c r="AM139" s="1">
        <v>-40177.83</v>
      </c>
      <c r="AN139" s="1">
        <v>-38975.730000000003</v>
      </c>
      <c r="AO139" s="1">
        <v>0</v>
      </c>
      <c r="AP139" s="1">
        <v>-38975.730000000003</v>
      </c>
      <c r="AQ139" s="1">
        <v>0</v>
      </c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s="29" customFormat="1" x14ac:dyDescent="0.25">
      <c r="A140" s="29" t="s">
        <v>384</v>
      </c>
      <c r="B140" s="29" t="s">
        <v>385</v>
      </c>
      <c r="C140" s="29" t="s">
        <v>386</v>
      </c>
      <c r="D140" s="29" t="s">
        <v>387</v>
      </c>
      <c r="E140" s="29" t="s">
        <v>437</v>
      </c>
      <c r="F140" s="29" t="s">
        <v>438</v>
      </c>
      <c r="G140" s="29" t="s">
        <v>439</v>
      </c>
      <c r="H140" s="29" t="s">
        <v>440</v>
      </c>
      <c r="I140" s="29" t="s">
        <v>445</v>
      </c>
      <c r="J140" s="29" t="s">
        <v>446</v>
      </c>
      <c r="AG140" s="29" t="s">
        <v>778</v>
      </c>
      <c r="AH140" s="29" t="s">
        <v>779</v>
      </c>
      <c r="AJ140" s="29" t="s">
        <v>445</v>
      </c>
      <c r="AK140" s="1">
        <v>-148976.48000000001</v>
      </c>
      <c r="AL140" s="1">
        <v>0</v>
      </c>
      <c r="AM140" s="1">
        <v>-148976.48000000001</v>
      </c>
      <c r="AN140" s="1">
        <v>-155107.07</v>
      </c>
      <c r="AO140" s="1">
        <v>0</v>
      </c>
      <c r="AP140" s="1">
        <v>-155107.07</v>
      </c>
      <c r="AQ140" s="1">
        <v>0</v>
      </c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s="29" customFormat="1" x14ac:dyDescent="0.25">
      <c r="A141" s="29" t="s">
        <v>384</v>
      </c>
      <c r="B141" s="29" t="s">
        <v>385</v>
      </c>
      <c r="C141" s="29" t="s">
        <v>386</v>
      </c>
      <c r="D141" s="29" t="s">
        <v>387</v>
      </c>
      <c r="E141" s="29" t="s">
        <v>437</v>
      </c>
      <c r="F141" s="29" t="s">
        <v>438</v>
      </c>
      <c r="G141" s="29" t="s">
        <v>439</v>
      </c>
      <c r="H141" s="29" t="s">
        <v>440</v>
      </c>
      <c r="I141" s="29" t="s">
        <v>445</v>
      </c>
      <c r="J141" s="29" t="s">
        <v>446</v>
      </c>
      <c r="AG141" s="29" t="s">
        <v>780</v>
      </c>
      <c r="AH141" s="29" t="s">
        <v>781</v>
      </c>
      <c r="AJ141" s="29" t="s">
        <v>445</v>
      </c>
      <c r="AK141" s="1">
        <v>-26463.66</v>
      </c>
      <c r="AL141" s="1">
        <v>0</v>
      </c>
      <c r="AM141" s="1">
        <v>-26463.66</v>
      </c>
      <c r="AN141" s="1">
        <v>-19888.68</v>
      </c>
      <c r="AO141" s="1">
        <v>0</v>
      </c>
      <c r="AP141" s="1">
        <v>-19888.68</v>
      </c>
      <c r="AQ141" s="1">
        <v>0</v>
      </c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s="29" customFormat="1" x14ac:dyDescent="0.25">
      <c r="A142" s="29" t="s">
        <v>384</v>
      </c>
      <c r="B142" s="29" t="s">
        <v>385</v>
      </c>
      <c r="C142" s="29" t="s">
        <v>386</v>
      </c>
      <c r="D142" s="29" t="s">
        <v>387</v>
      </c>
      <c r="E142" s="29" t="s">
        <v>437</v>
      </c>
      <c r="F142" s="29" t="s">
        <v>438</v>
      </c>
      <c r="G142" s="29" t="s">
        <v>439</v>
      </c>
      <c r="H142" s="29" t="s">
        <v>440</v>
      </c>
      <c r="I142" s="29" t="s">
        <v>445</v>
      </c>
      <c r="J142" s="29" t="s">
        <v>446</v>
      </c>
      <c r="AG142" s="29" t="s">
        <v>782</v>
      </c>
      <c r="AH142" s="29" t="s">
        <v>783</v>
      </c>
      <c r="AJ142" s="29" t="s">
        <v>445</v>
      </c>
      <c r="AK142" s="1">
        <v>-4419.08</v>
      </c>
      <c r="AL142" s="1">
        <v>0</v>
      </c>
      <c r="AM142" s="1">
        <v>-4419.08</v>
      </c>
      <c r="AN142" s="1">
        <v>-4838.63</v>
      </c>
      <c r="AO142" s="1">
        <v>0</v>
      </c>
      <c r="AP142" s="1">
        <v>-4838.63</v>
      </c>
      <c r="AQ142" s="1">
        <v>0</v>
      </c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s="29" customFormat="1" x14ac:dyDescent="0.25">
      <c r="A143" s="29" t="s">
        <v>384</v>
      </c>
      <c r="B143" s="29" t="s">
        <v>385</v>
      </c>
      <c r="C143" s="29" t="s">
        <v>386</v>
      </c>
      <c r="D143" s="29" t="s">
        <v>387</v>
      </c>
      <c r="E143" s="29" t="s">
        <v>437</v>
      </c>
      <c r="F143" s="29" t="s">
        <v>438</v>
      </c>
      <c r="G143" s="29" t="s">
        <v>439</v>
      </c>
      <c r="H143" s="29" t="s">
        <v>440</v>
      </c>
      <c r="I143" s="29" t="s">
        <v>445</v>
      </c>
      <c r="J143" s="29" t="s">
        <v>446</v>
      </c>
      <c r="AG143" s="29" t="s">
        <v>784</v>
      </c>
      <c r="AH143" s="29" t="s">
        <v>785</v>
      </c>
      <c r="AJ143" s="29" t="s">
        <v>445</v>
      </c>
      <c r="AK143" s="1">
        <v>-35379.800000000003</v>
      </c>
      <c r="AL143" s="1">
        <v>0</v>
      </c>
      <c r="AM143" s="1">
        <v>-35379.800000000003</v>
      </c>
      <c r="AN143" s="1">
        <v>-31361.8</v>
      </c>
      <c r="AO143" s="1">
        <v>0</v>
      </c>
      <c r="AP143" s="1">
        <v>-31361.8</v>
      </c>
      <c r="AQ143" s="1">
        <v>0</v>
      </c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s="29" customFormat="1" x14ac:dyDescent="0.25">
      <c r="A144" s="29" t="s">
        <v>384</v>
      </c>
      <c r="B144" s="29" t="s">
        <v>385</v>
      </c>
      <c r="C144" s="29" t="s">
        <v>386</v>
      </c>
      <c r="D144" s="29" t="s">
        <v>387</v>
      </c>
      <c r="E144" s="29" t="s">
        <v>437</v>
      </c>
      <c r="F144" s="29" t="s">
        <v>438</v>
      </c>
      <c r="G144" s="29" t="s">
        <v>439</v>
      </c>
      <c r="H144" s="29" t="s">
        <v>440</v>
      </c>
      <c r="I144" s="29" t="s">
        <v>445</v>
      </c>
      <c r="J144" s="29" t="s">
        <v>446</v>
      </c>
      <c r="AG144" s="29" t="s">
        <v>786</v>
      </c>
      <c r="AH144" s="29" t="s">
        <v>787</v>
      </c>
      <c r="AJ144" s="29" t="s">
        <v>445</v>
      </c>
      <c r="AK144" s="1">
        <v>-6315</v>
      </c>
      <c r="AL144" s="1">
        <v>0</v>
      </c>
      <c r="AM144" s="1">
        <v>-6315</v>
      </c>
      <c r="AN144" s="1">
        <v>-9428.26</v>
      </c>
      <c r="AO144" s="1">
        <v>0</v>
      </c>
      <c r="AP144" s="1">
        <v>-9428.26</v>
      </c>
      <c r="AQ144" s="1">
        <v>0</v>
      </c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s="29" customFormat="1" x14ac:dyDescent="0.25">
      <c r="A145" s="29" t="s">
        <v>384</v>
      </c>
      <c r="B145" s="29" t="s">
        <v>385</v>
      </c>
      <c r="C145" s="29" t="s">
        <v>386</v>
      </c>
      <c r="D145" s="29" t="s">
        <v>387</v>
      </c>
      <c r="E145" s="29" t="s">
        <v>437</v>
      </c>
      <c r="F145" s="29" t="s">
        <v>438</v>
      </c>
      <c r="G145" s="29" t="s">
        <v>439</v>
      </c>
      <c r="H145" s="29" t="s">
        <v>440</v>
      </c>
      <c r="I145" s="29" t="s">
        <v>445</v>
      </c>
      <c r="J145" s="29" t="s">
        <v>446</v>
      </c>
      <c r="AG145" s="29" t="s">
        <v>788</v>
      </c>
      <c r="AH145" s="29" t="s">
        <v>789</v>
      </c>
      <c r="AJ145" s="29" t="s">
        <v>445</v>
      </c>
      <c r="AK145" s="1">
        <v>-286.77</v>
      </c>
      <c r="AL145" s="1">
        <v>0</v>
      </c>
      <c r="AM145" s="1">
        <v>-286.77</v>
      </c>
      <c r="AN145" s="1">
        <v>0</v>
      </c>
      <c r="AO145" s="1">
        <v>0</v>
      </c>
      <c r="AP145" s="1">
        <v>0</v>
      </c>
      <c r="AQ145" s="1">
        <v>0</v>
      </c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s="29" customFormat="1" x14ac:dyDescent="0.25">
      <c r="A146" s="29" t="s">
        <v>384</v>
      </c>
      <c r="B146" s="29" t="s">
        <v>385</v>
      </c>
      <c r="C146" s="29" t="s">
        <v>386</v>
      </c>
      <c r="D146" s="29" t="s">
        <v>387</v>
      </c>
      <c r="E146" s="29" t="s">
        <v>437</v>
      </c>
      <c r="F146" s="29" t="s">
        <v>438</v>
      </c>
      <c r="G146" s="29" t="s">
        <v>439</v>
      </c>
      <c r="H146" s="29" t="s">
        <v>440</v>
      </c>
      <c r="I146" s="29" t="s">
        <v>445</v>
      </c>
      <c r="J146" s="29" t="s">
        <v>446</v>
      </c>
      <c r="AG146" s="29" t="s">
        <v>790</v>
      </c>
      <c r="AH146" s="29" t="s">
        <v>791</v>
      </c>
      <c r="AJ146" s="29" t="s">
        <v>445</v>
      </c>
      <c r="AK146" s="1">
        <v>-24311</v>
      </c>
      <c r="AL146" s="1">
        <v>0</v>
      </c>
      <c r="AM146" s="1">
        <v>-24311</v>
      </c>
      <c r="AN146" s="1">
        <v>-25323</v>
      </c>
      <c r="AO146" s="1">
        <v>0</v>
      </c>
      <c r="AP146" s="1">
        <v>-25323</v>
      </c>
      <c r="AQ146" s="1">
        <v>0</v>
      </c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s="29" customFormat="1" x14ac:dyDescent="0.25">
      <c r="A147" s="29" t="s">
        <v>384</v>
      </c>
      <c r="B147" s="29" t="s">
        <v>385</v>
      </c>
      <c r="C147" s="29" t="s">
        <v>386</v>
      </c>
      <c r="D147" s="29" t="s">
        <v>387</v>
      </c>
      <c r="E147" s="29" t="s">
        <v>437</v>
      </c>
      <c r="F147" s="29" t="s">
        <v>438</v>
      </c>
      <c r="G147" s="29" t="s">
        <v>439</v>
      </c>
      <c r="H147" s="29" t="s">
        <v>440</v>
      </c>
      <c r="I147" s="29" t="s">
        <v>445</v>
      </c>
      <c r="J147" s="29" t="s">
        <v>446</v>
      </c>
      <c r="AG147" s="29" t="s">
        <v>792</v>
      </c>
      <c r="AH147" s="29" t="s">
        <v>793</v>
      </c>
      <c r="AJ147" s="29" t="s">
        <v>445</v>
      </c>
      <c r="AK147" s="1">
        <v>-28637.81</v>
      </c>
      <c r="AL147" s="1">
        <v>0</v>
      </c>
      <c r="AM147" s="1">
        <v>-28637.81</v>
      </c>
      <c r="AN147" s="1">
        <v>-15324.77</v>
      </c>
      <c r="AO147" s="1">
        <v>0</v>
      </c>
      <c r="AP147" s="1">
        <v>-15324.77</v>
      </c>
      <c r="AQ147" s="1">
        <v>0</v>
      </c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s="29" customFormat="1" x14ac:dyDescent="0.25">
      <c r="A148" s="29" t="s">
        <v>384</v>
      </c>
      <c r="B148" s="29" t="s">
        <v>385</v>
      </c>
      <c r="C148" s="29" t="s">
        <v>386</v>
      </c>
      <c r="D148" s="29" t="s">
        <v>387</v>
      </c>
      <c r="E148" s="29" t="s">
        <v>437</v>
      </c>
      <c r="F148" s="29" t="s">
        <v>438</v>
      </c>
      <c r="G148" s="29" t="s">
        <v>439</v>
      </c>
      <c r="H148" s="29" t="s">
        <v>440</v>
      </c>
      <c r="I148" s="29" t="s">
        <v>445</v>
      </c>
      <c r="J148" s="29" t="s">
        <v>446</v>
      </c>
      <c r="AG148" s="29" t="s">
        <v>794</v>
      </c>
      <c r="AH148" s="29" t="s">
        <v>795</v>
      </c>
      <c r="AJ148" s="29" t="s">
        <v>445</v>
      </c>
      <c r="AK148" s="1">
        <v>-4482.9399999999996</v>
      </c>
      <c r="AL148" s="1">
        <v>0</v>
      </c>
      <c r="AM148" s="1">
        <v>-4482.9399999999996</v>
      </c>
      <c r="AN148" s="1">
        <v>-1355.08</v>
      </c>
      <c r="AO148" s="1">
        <v>0</v>
      </c>
      <c r="AP148" s="1">
        <v>-1355.08</v>
      </c>
      <c r="AQ148" s="1">
        <v>0</v>
      </c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s="29" customFormat="1" x14ac:dyDescent="0.25">
      <c r="A149" s="29" t="s">
        <v>384</v>
      </c>
      <c r="B149" s="29" t="s">
        <v>385</v>
      </c>
      <c r="C149" s="29" t="s">
        <v>386</v>
      </c>
      <c r="D149" s="29" t="s">
        <v>387</v>
      </c>
      <c r="E149" s="29" t="s">
        <v>437</v>
      </c>
      <c r="F149" s="29" t="s">
        <v>438</v>
      </c>
      <c r="G149" s="29" t="s">
        <v>439</v>
      </c>
      <c r="H149" s="29" t="s">
        <v>440</v>
      </c>
      <c r="I149" s="29" t="s">
        <v>445</v>
      </c>
      <c r="J149" s="29" t="s">
        <v>446</v>
      </c>
      <c r="AG149" s="29" t="s">
        <v>796</v>
      </c>
      <c r="AH149" s="29" t="s">
        <v>795</v>
      </c>
      <c r="AJ149" s="29" t="s">
        <v>445</v>
      </c>
      <c r="AK149" s="1">
        <v>-8890.52</v>
      </c>
      <c r="AL149" s="1">
        <v>0</v>
      </c>
      <c r="AM149" s="1">
        <v>-8890.52</v>
      </c>
      <c r="AN149" s="1">
        <v>-9932.77</v>
      </c>
      <c r="AO149" s="1">
        <v>0</v>
      </c>
      <c r="AP149" s="1">
        <v>-9932.77</v>
      </c>
      <c r="AQ149" s="1">
        <v>0</v>
      </c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s="29" customFormat="1" x14ac:dyDescent="0.25">
      <c r="A150" s="29" t="s">
        <v>384</v>
      </c>
      <c r="B150" s="29" t="s">
        <v>385</v>
      </c>
      <c r="C150" s="29" t="s">
        <v>386</v>
      </c>
      <c r="D150" s="29" t="s">
        <v>387</v>
      </c>
      <c r="E150" s="29" t="s">
        <v>437</v>
      </c>
      <c r="F150" s="29" t="s">
        <v>438</v>
      </c>
      <c r="G150" s="29" t="s">
        <v>439</v>
      </c>
      <c r="H150" s="29" t="s">
        <v>440</v>
      </c>
      <c r="I150" s="29" t="s">
        <v>445</v>
      </c>
      <c r="J150" s="29" t="s">
        <v>446</v>
      </c>
      <c r="AG150" s="29" t="s">
        <v>454</v>
      </c>
      <c r="AH150" s="29" t="s">
        <v>797</v>
      </c>
      <c r="AJ150" s="29" t="s">
        <v>445</v>
      </c>
      <c r="AK150" s="1">
        <v>-1008.4</v>
      </c>
      <c r="AL150" s="1">
        <v>0</v>
      </c>
      <c r="AM150" s="1">
        <v>-1008.4</v>
      </c>
      <c r="AN150" s="1">
        <v>-3229.57</v>
      </c>
      <c r="AO150" s="1">
        <v>0</v>
      </c>
      <c r="AP150" s="1">
        <v>-3229.57</v>
      </c>
      <c r="AQ150" s="1">
        <v>0</v>
      </c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s="29" customFormat="1" x14ac:dyDescent="0.25">
      <c r="A151" s="29" t="s">
        <v>384</v>
      </c>
      <c r="B151" s="29" t="s">
        <v>385</v>
      </c>
      <c r="C151" s="29" t="s">
        <v>386</v>
      </c>
      <c r="D151" s="29" t="s">
        <v>387</v>
      </c>
      <c r="E151" s="29" t="s">
        <v>437</v>
      </c>
      <c r="F151" s="29" t="s">
        <v>438</v>
      </c>
      <c r="G151" s="29" t="s">
        <v>439</v>
      </c>
      <c r="H151" s="29" t="s">
        <v>440</v>
      </c>
      <c r="I151" s="29" t="s">
        <v>445</v>
      </c>
      <c r="J151" s="29" t="s">
        <v>446</v>
      </c>
      <c r="AG151" s="29" t="s">
        <v>798</v>
      </c>
      <c r="AH151" s="29" t="s">
        <v>799</v>
      </c>
      <c r="AJ151" s="29" t="s">
        <v>445</v>
      </c>
      <c r="AK151" s="1">
        <v>-0.13</v>
      </c>
      <c r="AL151" s="1">
        <v>0</v>
      </c>
      <c r="AM151" s="1">
        <v>-0.13</v>
      </c>
      <c r="AN151" s="1">
        <v>0</v>
      </c>
      <c r="AO151" s="1">
        <v>0</v>
      </c>
      <c r="AP151" s="1">
        <v>0</v>
      </c>
      <c r="AQ151" s="1">
        <v>0</v>
      </c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s="29" customFormat="1" x14ac:dyDescent="0.25">
      <c r="A152" s="29" t="s">
        <v>384</v>
      </c>
      <c r="B152" s="29" t="s">
        <v>385</v>
      </c>
      <c r="C152" s="29" t="s">
        <v>386</v>
      </c>
      <c r="D152" s="29" t="s">
        <v>387</v>
      </c>
      <c r="E152" s="29" t="s">
        <v>437</v>
      </c>
      <c r="F152" s="29" t="s">
        <v>438</v>
      </c>
      <c r="G152" s="29" t="s">
        <v>439</v>
      </c>
      <c r="H152" s="29" t="s">
        <v>440</v>
      </c>
      <c r="I152" s="29" t="s">
        <v>445</v>
      </c>
      <c r="J152" s="29" t="s">
        <v>446</v>
      </c>
      <c r="AG152" s="29" t="s">
        <v>800</v>
      </c>
      <c r="AH152" s="29" t="s">
        <v>801</v>
      </c>
      <c r="AJ152" s="29" t="s">
        <v>445</v>
      </c>
      <c r="AK152" s="1">
        <v>-180</v>
      </c>
      <c r="AL152" s="1">
        <v>0</v>
      </c>
      <c r="AM152" s="1">
        <v>-180</v>
      </c>
      <c r="AN152" s="1">
        <v>-90</v>
      </c>
      <c r="AO152" s="1">
        <v>0</v>
      </c>
      <c r="AP152" s="1">
        <v>-90</v>
      </c>
      <c r="AQ152" s="1">
        <v>0</v>
      </c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s="29" customFormat="1" x14ac:dyDescent="0.25">
      <c r="A153" s="29" t="s">
        <v>384</v>
      </c>
      <c r="B153" s="29" t="s">
        <v>385</v>
      </c>
      <c r="C153" s="29" t="s">
        <v>386</v>
      </c>
      <c r="D153" s="29" t="s">
        <v>387</v>
      </c>
      <c r="E153" s="29" t="s">
        <v>437</v>
      </c>
      <c r="F153" s="29" t="s">
        <v>438</v>
      </c>
      <c r="G153" s="29" t="s">
        <v>439</v>
      </c>
      <c r="H153" s="29" t="s">
        <v>440</v>
      </c>
      <c r="I153" s="29" t="s">
        <v>445</v>
      </c>
      <c r="J153" s="29" t="s">
        <v>446</v>
      </c>
      <c r="AG153" s="29" t="s">
        <v>802</v>
      </c>
      <c r="AH153" s="29" t="s">
        <v>803</v>
      </c>
      <c r="AJ153" s="29" t="s">
        <v>445</v>
      </c>
      <c r="AK153" s="1">
        <v>-4.88</v>
      </c>
      <c r="AL153" s="1">
        <v>0</v>
      </c>
      <c r="AM153" s="1">
        <v>-4.88</v>
      </c>
      <c r="AN153" s="1">
        <v>-4816.53</v>
      </c>
      <c r="AO153" s="1">
        <v>0</v>
      </c>
      <c r="AP153" s="1">
        <v>-4816.53</v>
      </c>
      <c r="AQ153" s="1">
        <v>0</v>
      </c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s="29" customFormat="1" x14ac:dyDescent="0.25">
      <c r="A154" s="29" t="s">
        <v>384</v>
      </c>
      <c r="B154" s="29" t="s">
        <v>385</v>
      </c>
      <c r="C154" s="29" t="s">
        <v>386</v>
      </c>
      <c r="D154" s="29" t="s">
        <v>387</v>
      </c>
      <c r="E154" s="29" t="s">
        <v>437</v>
      </c>
      <c r="F154" s="29" t="s">
        <v>438</v>
      </c>
      <c r="G154" s="29" t="s">
        <v>439</v>
      </c>
      <c r="H154" s="29" t="s">
        <v>440</v>
      </c>
      <c r="I154" s="29" t="s">
        <v>445</v>
      </c>
      <c r="J154" s="29" t="s">
        <v>446</v>
      </c>
      <c r="AG154" s="29" t="s">
        <v>804</v>
      </c>
      <c r="AH154" s="29" t="s">
        <v>805</v>
      </c>
      <c r="AJ154" s="29" t="s">
        <v>445</v>
      </c>
      <c r="AK154" s="1">
        <v>-11119.41</v>
      </c>
      <c r="AL154" s="1">
        <v>0</v>
      </c>
      <c r="AM154" s="1">
        <v>-11119.41</v>
      </c>
      <c r="AN154" s="1">
        <v>0</v>
      </c>
      <c r="AO154" s="1">
        <v>0</v>
      </c>
      <c r="AP154" s="1">
        <v>0</v>
      </c>
      <c r="AQ154" s="1">
        <v>0</v>
      </c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s="29" customFormat="1" x14ac:dyDescent="0.25">
      <c r="A155" s="29" t="s">
        <v>384</v>
      </c>
      <c r="B155" s="29" t="s">
        <v>385</v>
      </c>
      <c r="C155" s="29" t="s">
        <v>386</v>
      </c>
      <c r="D155" s="29" t="s">
        <v>387</v>
      </c>
      <c r="E155" s="29" t="s">
        <v>437</v>
      </c>
      <c r="F155" s="29" t="s">
        <v>438</v>
      </c>
      <c r="G155" s="29" t="s">
        <v>439</v>
      </c>
      <c r="H155" s="29" t="s">
        <v>440</v>
      </c>
      <c r="I155" s="29" t="s">
        <v>445</v>
      </c>
      <c r="J155" s="29" t="s">
        <v>446</v>
      </c>
      <c r="AG155" s="29" t="s">
        <v>455</v>
      </c>
      <c r="AH155" s="29" t="s">
        <v>806</v>
      </c>
      <c r="AJ155" s="29" t="s">
        <v>445</v>
      </c>
      <c r="AK155" s="1">
        <v>0</v>
      </c>
      <c r="AL155" s="1">
        <v>0</v>
      </c>
      <c r="AM155" s="1">
        <v>0</v>
      </c>
      <c r="AN155" s="1">
        <v>-4396.37</v>
      </c>
      <c r="AO155" s="1">
        <v>0</v>
      </c>
      <c r="AP155" s="1">
        <v>-4396.37</v>
      </c>
      <c r="AQ155" s="1">
        <v>0</v>
      </c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s="29" customFormat="1" x14ac:dyDescent="0.25">
      <c r="A156" s="29" t="s">
        <v>384</v>
      </c>
      <c r="B156" s="29" t="s">
        <v>385</v>
      </c>
      <c r="C156" s="29" t="s">
        <v>386</v>
      </c>
      <c r="D156" s="29" t="s">
        <v>387</v>
      </c>
      <c r="E156" s="29" t="s">
        <v>437</v>
      </c>
      <c r="F156" s="29" t="s">
        <v>438</v>
      </c>
      <c r="G156" s="29" t="s">
        <v>439</v>
      </c>
      <c r="H156" s="29" t="s">
        <v>440</v>
      </c>
      <c r="I156" s="29" t="s">
        <v>445</v>
      </c>
      <c r="J156" s="29" t="s">
        <v>446</v>
      </c>
      <c r="AG156" s="29" t="s">
        <v>807</v>
      </c>
      <c r="AH156" s="29" t="s">
        <v>808</v>
      </c>
      <c r="AJ156" s="29" t="s">
        <v>445</v>
      </c>
      <c r="AK156" s="1">
        <v>-553.48</v>
      </c>
      <c r="AL156" s="1">
        <v>0</v>
      </c>
      <c r="AM156" s="1">
        <v>-553.48</v>
      </c>
      <c r="AN156" s="1">
        <v>-518.25</v>
      </c>
      <c r="AO156" s="1">
        <v>0</v>
      </c>
      <c r="AP156" s="1">
        <v>-518.25</v>
      </c>
      <c r="AQ156" s="1">
        <v>0</v>
      </c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s="29" customFormat="1" x14ac:dyDescent="0.25">
      <c r="A157" s="29" t="s">
        <v>384</v>
      </c>
      <c r="B157" s="29" t="s">
        <v>385</v>
      </c>
      <c r="C157" s="29" t="s">
        <v>386</v>
      </c>
      <c r="D157" s="29" t="s">
        <v>387</v>
      </c>
      <c r="E157" s="29" t="s">
        <v>437</v>
      </c>
      <c r="F157" s="29" t="s">
        <v>438</v>
      </c>
      <c r="G157" s="29" t="s">
        <v>439</v>
      </c>
      <c r="H157" s="29" t="s">
        <v>440</v>
      </c>
      <c r="I157" s="29" t="s">
        <v>445</v>
      </c>
      <c r="J157" s="29" t="s">
        <v>446</v>
      </c>
      <c r="AG157" s="29" t="s">
        <v>809</v>
      </c>
      <c r="AH157" s="29" t="s">
        <v>810</v>
      </c>
      <c r="AJ157" s="29" t="s">
        <v>445</v>
      </c>
      <c r="AK157" s="1">
        <v>-15628.77</v>
      </c>
      <c r="AL157" s="1">
        <v>0</v>
      </c>
      <c r="AM157" s="1">
        <v>-15628.77</v>
      </c>
      <c r="AN157" s="1">
        <v>-22130.61</v>
      </c>
      <c r="AO157" s="1">
        <v>0</v>
      </c>
      <c r="AP157" s="1">
        <v>-22130.61</v>
      </c>
      <c r="AQ157" s="1">
        <v>0</v>
      </c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s="29" customFormat="1" x14ac:dyDescent="0.25">
      <c r="A158" s="29" t="s">
        <v>384</v>
      </c>
      <c r="B158" s="29" t="s">
        <v>385</v>
      </c>
      <c r="C158" s="29" t="s">
        <v>386</v>
      </c>
      <c r="D158" s="29" t="s">
        <v>387</v>
      </c>
      <c r="E158" s="29" t="s">
        <v>437</v>
      </c>
      <c r="F158" s="29" t="s">
        <v>438</v>
      </c>
      <c r="G158" s="29" t="s">
        <v>439</v>
      </c>
      <c r="H158" s="29" t="s">
        <v>440</v>
      </c>
      <c r="I158" s="29" t="s">
        <v>445</v>
      </c>
      <c r="J158" s="29" t="s">
        <v>446</v>
      </c>
      <c r="AG158" s="29" t="s">
        <v>811</v>
      </c>
      <c r="AH158" s="29" t="s">
        <v>812</v>
      </c>
      <c r="AJ158" s="29" t="s">
        <v>445</v>
      </c>
      <c r="AK158" s="1">
        <v>-8193.08</v>
      </c>
      <c r="AL158" s="1">
        <v>0</v>
      </c>
      <c r="AM158" s="1">
        <v>-8193.08</v>
      </c>
      <c r="AN158" s="1">
        <v>-7841.55</v>
      </c>
      <c r="AO158" s="1">
        <v>0</v>
      </c>
      <c r="AP158" s="1">
        <v>-7841.55</v>
      </c>
      <c r="AQ158" s="1">
        <v>0</v>
      </c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s="29" customFormat="1" x14ac:dyDescent="0.25">
      <c r="A159" s="29" t="s">
        <v>384</v>
      </c>
      <c r="B159" s="29" t="s">
        <v>385</v>
      </c>
      <c r="C159" s="29" t="s">
        <v>386</v>
      </c>
      <c r="D159" s="29" t="s">
        <v>387</v>
      </c>
      <c r="E159" s="29" t="s">
        <v>437</v>
      </c>
      <c r="F159" s="29" t="s">
        <v>438</v>
      </c>
      <c r="G159" s="29" t="s">
        <v>439</v>
      </c>
      <c r="H159" s="29" t="s">
        <v>440</v>
      </c>
      <c r="I159" s="29" t="s">
        <v>445</v>
      </c>
      <c r="J159" s="29" t="s">
        <v>446</v>
      </c>
      <c r="AG159" s="29" t="s">
        <v>813</v>
      </c>
      <c r="AH159" s="29" t="s">
        <v>814</v>
      </c>
      <c r="AJ159" s="29" t="s">
        <v>445</v>
      </c>
      <c r="AK159" s="1">
        <v>-391490</v>
      </c>
      <c r="AL159" s="1">
        <v>0</v>
      </c>
      <c r="AM159" s="1">
        <v>-391490</v>
      </c>
      <c r="AN159" s="1">
        <v>-413440.62</v>
      </c>
      <c r="AO159" s="1">
        <v>0</v>
      </c>
      <c r="AP159" s="1">
        <v>-413440.62</v>
      </c>
      <c r="AQ159" s="1">
        <v>0</v>
      </c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s="29" customFormat="1" x14ac:dyDescent="0.25">
      <c r="A160" s="29" t="s">
        <v>384</v>
      </c>
      <c r="B160" s="29" t="s">
        <v>385</v>
      </c>
      <c r="C160" s="29" t="s">
        <v>386</v>
      </c>
      <c r="D160" s="29" t="s">
        <v>387</v>
      </c>
      <c r="E160" s="29" t="s">
        <v>437</v>
      </c>
      <c r="F160" s="29" t="s">
        <v>438</v>
      </c>
      <c r="G160" s="29" t="s">
        <v>439</v>
      </c>
      <c r="H160" s="29" t="s">
        <v>440</v>
      </c>
      <c r="I160" s="29" t="s">
        <v>445</v>
      </c>
      <c r="J160" s="29" t="s">
        <v>446</v>
      </c>
      <c r="AG160" s="29" t="s">
        <v>815</v>
      </c>
      <c r="AH160" s="29" t="s">
        <v>816</v>
      </c>
      <c r="AJ160" s="29" t="s">
        <v>445</v>
      </c>
      <c r="AK160" s="1">
        <v>-6097.92</v>
      </c>
      <c r="AL160" s="1">
        <v>0</v>
      </c>
      <c r="AM160" s="1">
        <v>-6097.92</v>
      </c>
      <c r="AN160" s="1">
        <v>0</v>
      </c>
      <c r="AO160" s="1">
        <v>0</v>
      </c>
      <c r="AP160" s="1">
        <v>0</v>
      </c>
      <c r="AQ160" s="1">
        <v>0</v>
      </c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s="29" customFormat="1" x14ac:dyDescent="0.25">
      <c r="A161" s="29" t="s">
        <v>384</v>
      </c>
      <c r="B161" s="29" t="s">
        <v>385</v>
      </c>
      <c r="C161" s="29" t="s">
        <v>386</v>
      </c>
      <c r="D161" s="29" t="s">
        <v>387</v>
      </c>
      <c r="E161" s="29" t="s">
        <v>437</v>
      </c>
      <c r="F161" s="29" t="s">
        <v>438</v>
      </c>
      <c r="G161" s="29" t="s">
        <v>439</v>
      </c>
      <c r="H161" s="29" t="s">
        <v>440</v>
      </c>
      <c r="I161" s="29" t="s">
        <v>445</v>
      </c>
      <c r="J161" s="29" t="s">
        <v>446</v>
      </c>
      <c r="AG161" s="29" t="s">
        <v>456</v>
      </c>
      <c r="AH161" s="29" t="s">
        <v>817</v>
      </c>
      <c r="AJ161" s="29" t="s">
        <v>445</v>
      </c>
      <c r="AK161" s="1">
        <v>0</v>
      </c>
      <c r="AL161" s="1">
        <v>0</v>
      </c>
      <c r="AM161" s="1">
        <v>0</v>
      </c>
      <c r="AN161" s="1">
        <v>-10607.18</v>
      </c>
      <c r="AO161" s="1">
        <v>0</v>
      </c>
      <c r="AP161" s="1">
        <v>-10607.18</v>
      </c>
      <c r="AQ161" s="1">
        <v>0</v>
      </c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s="29" customFormat="1" x14ac:dyDescent="0.25">
      <c r="A162" s="29" t="s">
        <v>384</v>
      </c>
      <c r="B162" s="29" t="s">
        <v>385</v>
      </c>
      <c r="C162" s="29" t="s">
        <v>386</v>
      </c>
      <c r="D162" s="29" t="s">
        <v>387</v>
      </c>
      <c r="E162" s="29" t="s">
        <v>437</v>
      </c>
      <c r="F162" s="29" t="s">
        <v>438</v>
      </c>
      <c r="G162" s="29" t="s">
        <v>439</v>
      </c>
      <c r="H162" s="29" t="s">
        <v>440</v>
      </c>
      <c r="I162" s="29" t="s">
        <v>445</v>
      </c>
      <c r="J162" s="29" t="s">
        <v>446</v>
      </c>
      <c r="AG162" s="29" t="s">
        <v>818</v>
      </c>
      <c r="AH162" s="29" t="s">
        <v>819</v>
      </c>
      <c r="AJ162" s="29" t="s">
        <v>445</v>
      </c>
      <c r="AK162" s="1">
        <v>0</v>
      </c>
      <c r="AL162" s="1">
        <v>0</v>
      </c>
      <c r="AM162" s="1">
        <v>0</v>
      </c>
      <c r="AN162" s="1">
        <v>-22824.12</v>
      </c>
      <c r="AO162" s="1">
        <v>0</v>
      </c>
      <c r="AP162" s="1">
        <v>-22824.12</v>
      </c>
      <c r="AQ162" s="1">
        <v>0</v>
      </c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s="29" customFormat="1" x14ac:dyDescent="0.25">
      <c r="A163" s="29" t="s">
        <v>384</v>
      </c>
      <c r="B163" s="29" t="s">
        <v>385</v>
      </c>
      <c r="C163" s="29" t="s">
        <v>386</v>
      </c>
      <c r="D163" s="29" t="s">
        <v>387</v>
      </c>
      <c r="E163" s="29" t="s">
        <v>437</v>
      </c>
      <c r="F163" s="29" t="s">
        <v>438</v>
      </c>
      <c r="G163" s="29" t="s">
        <v>439</v>
      </c>
      <c r="H163" s="29" t="s">
        <v>440</v>
      </c>
      <c r="I163" s="29" t="s">
        <v>445</v>
      </c>
      <c r="J163" s="29" t="s">
        <v>446</v>
      </c>
      <c r="AG163" s="29" t="s">
        <v>820</v>
      </c>
      <c r="AH163" s="29" t="s">
        <v>821</v>
      </c>
      <c r="AJ163" s="29" t="s">
        <v>445</v>
      </c>
      <c r="AK163" s="1">
        <v>-240840</v>
      </c>
      <c r="AL163" s="1">
        <v>0</v>
      </c>
      <c r="AM163" s="1">
        <v>-240840</v>
      </c>
      <c r="AN163" s="1">
        <v>-231859</v>
      </c>
      <c r="AO163" s="1">
        <v>0</v>
      </c>
      <c r="AP163" s="1">
        <v>-231859</v>
      </c>
      <c r="AQ163" s="1">
        <v>0</v>
      </c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s="29" customFormat="1" x14ac:dyDescent="0.25">
      <c r="A164" s="29" t="s">
        <v>384</v>
      </c>
      <c r="B164" s="29" t="s">
        <v>385</v>
      </c>
      <c r="C164" s="29" t="s">
        <v>386</v>
      </c>
      <c r="D164" s="29" t="s">
        <v>387</v>
      </c>
      <c r="E164" s="29" t="s">
        <v>437</v>
      </c>
      <c r="F164" s="29" t="s">
        <v>438</v>
      </c>
      <c r="G164" s="29" t="s">
        <v>439</v>
      </c>
      <c r="H164" s="29" t="s">
        <v>440</v>
      </c>
      <c r="I164" s="29" t="s">
        <v>445</v>
      </c>
      <c r="J164" s="29" t="s">
        <v>446</v>
      </c>
      <c r="AG164" s="29" t="s">
        <v>822</v>
      </c>
      <c r="AH164" s="29" t="s">
        <v>823</v>
      </c>
      <c r="AJ164" s="29" t="s">
        <v>445</v>
      </c>
      <c r="AK164" s="1">
        <v>-548556</v>
      </c>
      <c r="AL164" s="1">
        <v>0</v>
      </c>
      <c r="AM164" s="1">
        <v>-548556</v>
      </c>
      <c r="AN164" s="1">
        <v>-530069</v>
      </c>
      <c r="AO164" s="1">
        <v>0</v>
      </c>
      <c r="AP164" s="1">
        <v>-530069</v>
      </c>
      <c r="AQ164" s="1">
        <v>0</v>
      </c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s="29" customFormat="1" x14ac:dyDescent="0.25">
      <c r="A165" s="29" t="s">
        <v>384</v>
      </c>
      <c r="B165" s="29" t="s">
        <v>385</v>
      </c>
      <c r="C165" s="29" t="s">
        <v>386</v>
      </c>
      <c r="D165" s="29" t="s">
        <v>387</v>
      </c>
      <c r="E165" s="29" t="s">
        <v>437</v>
      </c>
      <c r="F165" s="29" t="s">
        <v>438</v>
      </c>
      <c r="G165" s="29" t="s">
        <v>439</v>
      </c>
      <c r="H165" s="29" t="s">
        <v>440</v>
      </c>
      <c r="I165" s="29" t="s">
        <v>445</v>
      </c>
      <c r="J165" s="29" t="s">
        <v>446</v>
      </c>
      <c r="AG165" s="29" t="s">
        <v>457</v>
      </c>
      <c r="AH165" s="29" t="s">
        <v>824</v>
      </c>
      <c r="AJ165" s="29" t="s">
        <v>445</v>
      </c>
      <c r="AK165" s="1">
        <v>1466401.51</v>
      </c>
      <c r="AL165" s="1">
        <v>0</v>
      </c>
      <c r="AM165" s="1">
        <v>1466401.51</v>
      </c>
      <c r="AN165" s="1">
        <v>1564044.46</v>
      </c>
      <c r="AO165" s="1">
        <v>0</v>
      </c>
      <c r="AP165" s="1">
        <v>1564044.46</v>
      </c>
      <c r="AQ165" s="1">
        <v>0</v>
      </c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s="29" customFormat="1" x14ac:dyDescent="0.25">
      <c r="A166" s="29" t="s">
        <v>384</v>
      </c>
      <c r="B166" s="29" t="s">
        <v>385</v>
      </c>
      <c r="C166" s="29" t="s">
        <v>386</v>
      </c>
      <c r="D166" s="29" t="s">
        <v>387</v>
      </c>
      <c r="E166" s="29" t="s">
        <v>437</v>
      </c>
      <c r="F166" s="29" t="s">
        <v>438</v>
      </c>
      <c r="G166" s="29" t="s">
        <v>439</v>
      </c>
      <c r="H166" s="29" t="s">
        <v>440</v>
      </c>
      <c r="I166" s="29" t="s">
        <v>445</v>
      </c>
      <c r="J166" s="29" t="s">
        <v>446</v>
      </c>
      <c r="AG166" s="29" t="s">
        <v>825</v>
      </c>
      <c r="AH166" s="29" t="s">
        <v>826</v>
      </c>
      <c r="AJ166" s="29" t="s">
        <v>445</v>
      </c>
      <c r="AK166" s="1">
        <v>47469</v>
      </c>
      <c r="AL166" s="1">
        <v>0</v>
      </c>
      <c r="AM166" s="1">
        <v>47469</v>
      </c>
      <c r="AN166" s="1">
        <v>108274.35</v>
      </c>
      <c r="AO166" s="1">
        <v>0</v>
      </c>
      <c r="AP166" s="1">
        <v>108274.35</v>
      </c>
      <c r="AQ166" s="1">
        <v>0</v>
      </c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s="29" customFormat="1" x14ac:dyDescent="0.25">
      <c r="A167" s="29" t="s">
        <v>384</v>
      </c>
      <c r="B167" s="29" t="s">
        <v>385</v>
      </c>
      <c r="C167" s="29" t="s">
        <v>386</v>
      </c>
      <c r="D167" s="29" t="s">
        <v>387</v>
      </c>
      <c r="E167" s="29" t="s">
        <v>437</v>
      </c>
      <c r="F167" s="29" t="s">
        <v>438</v>
      </c>
      <c r="G167" s="29" t="s">
        <v>439</v>
      </c>
      <c r="H167" s="29" t="s">
        <v>440</v>
      </c>
      <c r="I167" s="29" t="s">
        <v>445</v>
      </c>
      <c r="J167" s="29" t="s">
        <v>446</v>
      </c>
      <c r="AG167" s="29" t="s">
        <v>827</v>
      </c>
      <c r="AH167" s="29" t="s">
        <v>828</v>
      </c>
      <c r="AJ167" s="29" t="s">
        <v>445</v>
      </c>
      <c r="AK167" s="1">
        <v>2141.12</v>
      </c>
      <c r="AL167" s="1">
        <v>0</v>
      </c>
      <c r="AM167" s="1">
        <v>2141.12</v>
      </c>
      <c r="AN167" s="1">
        <v>12670.74</v>
      </c>
      <c r="AO167" s="1">
        <v>0</v>
      </c>
      <c r="AP167" s="1">
        <v>12670.74</v>
      </c>
      <c r="AQ167" s="1">
        <v>0</v>
      </c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s="29" customFormat="1" x14ac:dyDescent="0.25">
      <c r="A168" s="29" t="s">
        <v>384</v>
      </c>
      <c r="B168" s="29" t="s">
        <v>385</v>
      </c>
      <c r="C168" s="29" t="s">
        <v>386</v>
      </c>
      <c r="D168" s="29" t="s">
        <v>387</v>
      </c>
      <c r="E168" s="29" t="s">
        <v>437</v>
      </c>
      <c r="F168" s="29" t="s">
        <v>438</v>
      </c>
      <c r="G168" s="29" t="s">
        <v>439</v>
      </c>
      <c r="H168" s="29" t="s">
        <v>440</v>
      </c>
      <c r="I168" s="29" t="s">
        <v>445</v>
      </c>
      <c r="J168" s="29" t="s">
        <v>446</v>
      </c>
      <c r="AG168" s="29" t="s">
        <v>829</v>
      </c>
      <c r="AH168" s="29" t="s">
        <v>830</v>
      </c>
      <c r="AJ168" s="29" t="s">
        <v>445</v>
      </c>
      <c r="AK168" s="1">
        <v>334955.03000000003</v>
      </c>
      <c r="AL168" s="1">
        <v>0</v>
      </c>
      <c r="AM168" s="1">
        <v>334955.03000000003</v>
      </c>
      <c r="AN168" s="1">
        <v>442116.04</v>
      </c>
      <c r="AO168" s="1">
        <v>0</v>
      </c>
      <c r="AP168" s="1">
        <v>442116.04</v>
      </c>
      <c r="AQ168" s="1">
        <v>0</v>
      </c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s="29" customFormat="1" x14ac:dyDescent="0.25">
      <c r="A169" s="29" t="s">
        <v>384</v>
      </c>
      <c r="B169" s="29" t="s">
        <v>385</v>
      </c>
      <c r="C169" s="29" t="s">
        <v>386</v>
      </c>
      <c r="D169" s="29" t="s">
        <v>387</v>
      </c>
      <c r="E169" s="29" t="s">
        <v>437</v>
      </c>
      <c r="F169" s="29" t="s">
        <v>438</v>
      </c>
      <c r="G169" s="29" t="s">
        <v>439</v>
      </c>
      <c r="H169" s="29" t="s">
        <v>440</v>
      </c>
      <c r="I169" s="29" t="s">
        <v>445</v>
      </c>
      <c r="J169" s="29" t="s">
        <v>446</v>
      </c>
      <c r="AG169" s="29" t="s">
        <v>831</v>
      </c>
      <c r="AH169" s="29" t="s">
        <v>832</v>
      </c>
      <c r="AJ169" s="29" t="s">
        <v>445</v>
      </c>
      <c r="AK169" s="1">
        <v>1144433.94</v>
      </c>
      <c r="AL169" s="1">
        <v>0</v>
      </c>
      <c r="AM169" s="1">
        <v>1144433.94</v>
      </c>
      <c r="AN169" s="1">
        <v>1208960.96</v>
      </c>
      <c r="AO169" s="1">
        <v>0</v>
      </c>
      <c r="AP169" s="1">
        <v>1208960.96</v>
      </c>
      <c r="AQ169" s="1">
        <v>0</v>
      </c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s="29" customFormat="1" x14ac:dyDescent="0.25">
      <c r="A170" s="29" t="s">
        <v>384</v>
      </c>
      <c r="B170" s="29" t="s">
        <v>385</v>
      </c>
      <c r="C170" s="29" t="s">
        <v>386</v>
      </c>
      <c r="D170" s="29" t="s">
        <v>387</v>
      </c>
      <c r="E170" s="29" t="s">
        <v>437</v>
      </c>
      <c r="F170" s="29" t="s">
        <v>438</v>
      </c>
      <c r="G170" s="29" t="s">
        <v>439</v>
      </c>
      <c r="H170" s="29" t="s">
        <v>440</v>
      </c>
      <c r="I170" s="29" t="s">
        <v>445</v>
      </c>
      <c r="J170" s="29" t="s">
        <v>446</v>
      </c>
      <c r="AG170" s="29" t="s">
        <v>833</v>
      </c>
      <c r="AH170" s="29" t="s">
        <v>834</v>
      </c>
      <c r="AJ170" s="29" t="s">
        <v>445</v>
      </c>
      <c r="AK170" s="1">
        <v>378956.35</v>
      </c>
      <c r="AL170" s="1">
        <v>0</v>
      </c>
      <c r="AM170" s="1">
        <v>378956.35</v>
      </c>
      <c r="AN170" s="1">
        <v>309228.06</v>
      </c>
      <c r="AO170" s="1">
        <v>0</v>
      </c>
      <c r="AP170" s="1">
        <v>309228.06</v>
      </c>
      <c r="AQ170" s="1">
        <v>0</v>
      </c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s="29" customFormat="1" x14ac:dyDescent="0.25">
      <c r="A171" s="29" t="s">
        <v>384</v>
      </c>
      <c r="B171" s="29" t="s">
        <v>385</v>
      </c>
      <c r="C171" s="29" t="s">
        <v>386</v>
      </c>
      <c r="D171" s="29" t="s">
        <v>387</v>
      </c>
      <c r="E171" s="29" t="s">
        <v>437</v>
      </c>
      <c r="F171" s="29" t="s">
        <v>438</v>
      </c>
      <c r="G171" s="29" t="s">
        <v>439</v>
      </c>
      <c r="H171" s="29" t="s">
        <v>440</v>
      </c>
      <c r="I171" s="29" t="s">
        <v>445</v>
      </c>
      <c r="J171" s="29" t="s">
        <v>446</v>
      </c>
      <c r="AG171" s="29" t="s">
        <v>835</v>
      </c>
      <c r="AH171" s="29" t="s">
        <v>836</v>
      </c>
      <c r="AJ171" s="29" t="s">
        <v>445</v>
      </c>
      <c r="AK171" s="1">
        <v>4620</v>
      </c>
      <c r="AL171" s="1">
        <v>0</v>
      </c>
      <c r="AM171" s="1">
        <v>4620</v>
      </c>
      <c r="AN171" s="1">
        <v>4000</v>
      </c>
      <c r="AO171" s="1">
        <v>0</v>
      </c>
      <c r="AP171" s="1">
        <v>4000</v>
      </c>
      <c r="AQ171" s="1">
        <v>0</v>
      </c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s="29" customFormat="1" x14ac:dyDescent="0.25">
      <c r="A172" s="29" t="s">
        <v>384</v>
      </c>
      <c r="B172" s="29" t="s">
        <v>385</v>
      </c>
      <c r="C172" s="29" t="s">
        <v>386</v>
      </c>
      <c r="D172" s="29" t="s">
        <v>387</v>
      </c>
      <c r="E172" s="29" t="s">
        <v>437</v>
      </c>
      <c r="F172" s="29" t="s">
        <v>438</v>
      </c>
      <c r="G172" s="29" t="s">
        <v>439</v>
      </c>
      <c r="H172" s="29" t="s">
        <v>440</v>
      </c>
      <c r="I172" s="29" t="s">
        <v>445</v>
      </c>
      <c r="J172" s="29" t="s">
        <v>446</v>
      </c>
      <c r="AG172" s="29" t="s">
        <v>837</v>
      </c>
      <c r="AH172" s="29" t="s">
        <v>838</v>
      </c>
      <c r="AJ172" s="29" t="s">
        <v>445</v>
      </c>
      <c r="AK172" s="1">
        <v>3405497.96</v>
      </c>
      <c r="AL172" s="1">
        <v>0</v>
      </c>
      <c r="AM172" s="1">
        <v>3405497.96</v>
      </c>
      <c r="AN172" s="1">
        <v>2972947.09</v>
      </c>
      <c r="AO172" s="1">
        <v>0</v>
      </c>
      <c r="AP172" s="1">
        <v>2972947.09</v>
      </c>
      <c r="AQ172" s="1">
        <v>0</v>
      </c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s="29" customFormat="1" x14ac:dyDescent="0.25">
      <c r="A173" s="29" t="s">
        <v>384</v>
      </c>
      <c r="B173" s="29" t="s">
        <v>385</v>
      </c>
      <c r="C173" s="29" t="s">
        <v>386</v>
      </c>
      <c r="D173" s="29" t="s">
        <v>387</v>
      </c>
      <c r="E173" s="29" t="s">
        <v>437</v>
      </c>
      <c r="F173" s="29" t="s">
        <v>438</v>
      </c>
      <c r="G173" s="29" t="s">
        <v>439</v>
      </c>
      <c r="H173" s="29" t="s">
        <v>440</v>
      </c>
      <c r="I173" s="29" t="s">
        <v>445</v>
      </c>
      <c r="J173" s="29" t="s">
        <v>446</v>
      </c>
      <c r="AG173" s="29" t="s">
        <v>839</v>
      </c>
      <c r="AH173" s="29" t="s">
        <v>840</v>
      </c>
      <c r="AJ173" s="29" t="s">
        <v>445</v>
      </c>
      <c r="AK173" s="1">
        <v>10979.04</v>
      </c>
      <c r="AL173" s="1">
        <v>0</v>
      </c>
      <c r="AM173" s="1">
        <v>10979.04</v>
      </c>
      <c r="AN173" s="1">
        <v>11648.39</v>
      </c>
      <c r="AO173" s="1">
        <v>0</v>
      </c>
      <c r="AP173" s="1">
        <v>11648.39</v>
      </c>
      <c r="AQ173" s="1">
        <v>0</v>
      </c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s="29" customFormat="1" x14ac:dyDescent="0.25">
      <c r="A174" s="29" t="s">
        <v>384</v>
      </c>
      <c r="B174" s="29" t="s">
        <v>385</v>
      </c>
      <c r="C174" s="29" t="s">
        <v>386</v>
      </c>
      <c r="D174" s="29" t="s">
        <v>387</v>
      </c>
      <c r="E174" s="29" t="s">
        <v>437</v>
      </c>
      <c r="F174" s="29" t="s">
        <v>438</v>
      </c>
      <c r="G174" s="29" t="s">
        <v>439</v>
      </c>
      <c r="H174" s="29" t="s">
        <v>440</v>
      </c>
      <c r="I174" s="29" t="s">
        <v>445</v>
      </c>
      <c r="J174" s="29" t="s">
        <v>446</v>
      </c>
      <c r="AG174" s="29" t="s">
        <v>841</v>
      </c>
      <c r="AH174" s="29" t="s">
        <v>842</v>
      </c>
      <c r="AJ174" s="29" t="s">
        <v>445</v>
      </c>
      <c r="AK174" s="1">
        <v>-2000.04</v>
      </c>
      <c r="AL174" s="1">
        <v>0</v>
      </c>
      <c r="AM174" s="1">
        <v>-2000.04</v>
      </c>
      <c r="AN174" s="1">
        <v>2000.04</v>
      </c>
      <c r="AO174" s="1">
        <v>0</v>
      </c>
      <c r="AP174" s="1">
        <v>2000.04</v>
      </c>
      <c r="AQ174" s="1">
        <v>0</v>
      </c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s="29" customFormat="1" x14ac:dyDescent="0.25">
      <c r="A175" s="29" t="s">
        <v>384</v>
      </c>
      <c r="B175" s="29" t="s">
        <v>385</v>
      </c>
      <c r="C175" s="29" t="s">
        <v>386</v>
      </c>
      <c r="D175" s="29" t="s">
        <v>387</v>
      </c>
      <c r="E175" s="29" t="s">
        <v>437</v>
      </c>
      <c r="F175" s="29" t="s">
        <v>438</v>
      </c>
      <c r="G175" s="29" t="s">
        <v>439</v>
      </c>
      <c r="H175" s="29" t="s">
        <v>440</v>
      </c>
      <c r="I175" s="29" t="s">
        <v>445</v>
      </c>
      <c r="J175" s="29" t="s">
        <v>446</v>
      </c>
      <c r="AG175" s="29" t="s">
        <v>843</v>
      </c>
      <c r="AH175" s="29" t="s">
        <v>844</v>
      </c>
      <c r="AJ175" s="29" t="s">
        <v>445</v>
      </c>
      <c r="AK175" s="1">
        <v>303680.24</v>
      </c>
      <c r="AL175" s="1">
        <v>0</v>
      </c>
      <c r="AM175" s="1">
        <v>303680.24</v>
      </c>
      <c r="AN175" s="1">
        <v>294913.21999999997</v>
      </c>
      <c r="AO175" s="1">
        <v>0</v>
      </c>
      <c r="AP175" s="1">
        <v>294913.21999999997</v>
      </c>
      <c r="AQ175" s="1">
        <v>0</v>
      </c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s="29" customFormat="1" x14ac:dyDescent="0.25">
      <c r="A176" s="29" t="s">
        <v>384</v>
      </c>
      <c r="B176" s="29" t="s">
        <v>385</v>
      </c>
      <c r="C176" s="29" t="s">
        <v>386</v>
      </c>
      <c r="D176" s="29" t="s">
        <v>387</v>
      </c>
      <c r="E176" s="29" t="s">
        <v>437</v>
      </c>
      <c r="F176" s="29" t="s">
        <v>438</v>
      </c>
      <c r="G176" s="29" t="s">
        <v>439</v>
      </c>
      <c r="H176" s="29" t="s">
        <v>440</v>
      </c>
      <c r="I176" s="29" t="s">
        <v>445</v>
      </c>
      <c r="J176" s="29" t="s">
        <v>446</v>
      </c>
      <c r="AG176" s="29" t="s">
        <v>845</v>
      </c>
      <c r="AH176" s="29" t="s">
        <v>846</v>
      </c>
      <c r="AJ176" s="29" t="s">
        <v>445</v>
      </c>
      <c r="AK176" s="1">
        <v>1115281.01</v>
      </c>
      <c r="AL176" s="1">
        <v>0</v>
      </c>
      <c r="AM176" s="1">
        <v>1115281.01</v>
      </c>
      <c r="AN176" s="1">
        <v>2187998.2400000002</v>
      </c>
      <c r="AO176" s="1">
        <v>0</v>
      </c>
      <c r="AP176" s="1">
        <v>2187998.2400000002</v>
      </c>
      <c r="AQ176" s="1">
        <v>0</v>
      </c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s="29" customFormat="1" x14ac:dyDescent="0.25">
      <c r="A177" s="29" t="s">
        <v>384</v>
      </c>
      <c r="B177" s="29" t="s">
        <v>385</v>
      </c>
      <c r="C177" s="29" t="s">
        <v>386</v>
      </c>
      <c r="D177" s="29" t="s">
        <v>387</v>
      </c>
      <c r="E177" s="29" t="s">
        <v>437</v>
      </c>
      <c r="F177" s="29" t="s">
        <v>438</v>
      </c>
      <c r="G177" s="29" t="s">
        <v>439</v>
      </c>
      <c r="H177" s="29" t="s">
        <v>440</v>
      </c>
      <c r="I177" s="29" t="s">
        <v>445</v>
      </c>
      <c r="J177" s="29" t="s">
        <v>446</v>
      </c>
      <c r="AG177" s="29" t="s">
        <v>847</v>
      </c>
      <c r="AH177" s="29" t="s">
        <v>848</v>
      </c>
      <c r="AJ177" s="29" t="s">
        <v>445</v>
      </c>
      <c r="AK177" s="1">
        <v>5817.6</v>
      </c>
      <c r="AL177" s="1">
        <v>0</v>
      </c>
      <c r="AM177" s="1">
        <v>5817.6</v>
      </c>
      <c r="AN177" s="1">
        <v>32350</v>
      </c>
      <c r="AO177" s="1">
        <v>0</v>
      </c>
      <c r="AP177" s="1">
        <v>32350</v>
      </c>
      <c r="AQ177" s="1">
        <v>0</v>
      </c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s="29" customFormat="1" x14ac:dyDescent="0.25">
      <c r="A178" s="29" t="s">
        <v>384</v>
      </c>
      <c r="B178" s="29" t="s">
        <v>385</v>
      </c>
      <c r="C178" s="29" t="s">
        <v>386</v>
      </c>
      <c r="D178" s="29" t="s">
        <v>387</v>
      </c>
      <c r="E178" s="29" t="s">
        <v>437</v>
      </c>
      <c r="F178" s="29" t="s">
        <v>438</v>
      </c>
      <c r="G178" s="29" t="s">
        <v>439</v>
      </c>
      <c r="H178" s="29" t="s">
        <v>440</v>
      </c>
      <c r="I178" s="29" t="s">
        <v>445</v>
      </c>
      <c r="J178" s="29" t="s">
        <v>446</v>
      </c>
      <c r="AG178" s="29" t="s">
        <v>849</v>
      </c>
      <c r="AH178" s="29" t="s">
        <v>850</v>
      </c>
      <c r="AJ178" s="29" t="s">
        <v>445</v>
      </c>
      <c r="AK178" s="1">
        <v>99036.98</v>
      </c>
      <c r="AL178" s="1">
        <v>0</v>
      </c>
      <c r="AM178" s="1">
        <v>99036.98</v>
      </c>
      <c r="AN178" s="1">
        <v>56902.42</v>
      </c>
      <c r="AO178" s="1">
        <v>0</v>
      </c>
      <c r="AP178" s="1">
        <v>56902.42</v>
      </c>
      <c r="AQ178" s="1">
        <v>0</v>
      </c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s="29" customFormat="1" x14ac:dyDescent="0.25">
      <c r="A179" s="29" t="s">
        <v>384</v>
      </c>
      <c r="B179" s="29" t="s">
        <v>385</v>
      </c>
      <c r="C179" s="29" t="s">
        <v>386</v>
      </c>
      <c r="D179" s="29" t="s">
        <v>387</v>
      </c>
      <c r="E179" s="29" t="s">
        <v>437</v>
      </c>
      <c r="F179" s="29" t="s">
        <v>438</v>
      </c>
      <c r="G179" s="29" t="s">
        <v>439</v>
      </c>
      <c r="H179" s="29" t="s">
        <v>440</v>
      </c>
      <c r="I179" s="29" t="s">
        <v>445</v>
      </c>
      <c r="J179" s="29" t="s">
        <v>446</v>
      </c>
      <c r="AG179" s="29" t="s">
        <v>851</v>
      </c>
      <c r="AH179" s="29" t="s">
        <v>852</v>
      </c>
      <c r="AJ179" s="29" t="s">
        <v>445</v>
      </c>
      <c r="AK179" s="1">
        <v>63627.79</v>
      </c>
      <c r="AL179" s="1">
        <v>0</v>
      </c>
      <c r="AM179" s="1">
        <v>63627.79</v>
      </c>
      <c r="AN179" s="1">
        <v>13315.13</v>
      </c>
      <c r="AO179" s="1">
        <v>0</v>
      </c>
      <c r="AP179" s="1">
        <v>13315.13</v>
      </c>
      <c r="AQ179" s="1">
        <v>0</v>
      </c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s="29" customFormat="1" x14ac:dyDescent="0.25">
      <c r="A180" s="29" t="s">
        <v>384</v>
      </c>
      <c r="B180" s="29" t="s">
        <v>385</v>
      </c>
      <c r="C180" s="29" t="s">
        <v>386</v>
      </c>
      <c r="D180" s="29" t="s">
        <v>387</v>
      </c>
      <c r="E180" s="29" t="s">
        <v>437</v>
      </c>
      <c r="F180" s="29" t="s">
        <v>438</v>
      </c>
      <c r="G180" s="29" t="s">
        <v>439</v>
      </c>
      <c r="H180" s="29" t="s">
        <v>440</v>
      </c>
      <c r="I180" s="29" t="s">
        <v>445</v>
      </c>
      <c r="J180" s="29" t="s">
        <v>446</v>
      </c>
      <c r="AG180" s="29" t="s">
        <v>853</v>
      </c>
      <c r="AH180" s="29" t="s">
        <v>854</v>
      </c>
      <c r="AJ180" s="29" t="s">
        <v>445</v>
      </c>
      <c r="AK180" s="1">
        <v>193888.64000000001</v>
      </c>
      <c r="AL180" s="1">
        <v>0</v>
      </c>
      <c r="AM180" s="1">
        <v>193888.64000000001</v>
      </c>
      <c r="AN180" s="1">
        <v>131639.43</v>
      </c>
      <c r="AO180" s="1">
        <v>0</v>
      </c>
      <c r="AP180" s="1">
        <v>131639.43</v>
      </c>
      <c r="AQ180" s="1">
        <v>0</v>
      </c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s="29" customFormat="1" x14ac:dyDescent="0.25">
      <c r="A181" s="29" t="s">
        <v>384</v>
      </c>
      <c r="B181" s="29" t="s">
        <v>385</v>
      </c>
      <c r="C181" s="29" t="s">
        <v>386</v>
      </c>
      <c r="D181" s="29" t="s">
        <v>387</v>
      </c>
      <c r="E181" s="29" t="s">
        <v>437</v>
      </c>
      <c r="F181" s="29" t="s">
        <v>438</v>
      </c>
      <c r="G181" s="29" t="s">
        <v>439</v>
      </c>
      <c r="H181" s="29" t="s">
        <v>440</v>
      </c>
      <c r="I181" s="29" t="s">
        <v>445</v>
      </c>
      <c r="J181" s="29" t="s">
        <v>446</v>
      </c>
      <c r="AG181" s="29" t="s">
        <v>855</v>
      </c>
      <c r="AH181" s="29" t="s">
        <v>856</v>
      </c>
      <c r="AJ181" s="29" t="s">
        <v>445</v>
      </c>
      <c r="AK181" s="1">
        <v>301580.19</v>
      </c>
      <c r="AL181" s="1">
        <v>0</v>
      </c>
      <c r="AM181" s="1">
        <v>301580.19</v>
      </c>
      <c r="AN181" s="1">
        <v>258796.34</v>
      </c>
      <c r="AO181" s="1">
        <v>0</v>
      </c>
      <c r="AP181" s="1">
        <v>258796.34</v>
      </c>
      <c r="AQ181" s="1">
        <v>0</v>
      </c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s="29" customFormat="1" x14ac:dyDescent="0.25">
      <c r="A182" s="29" t="s">
        <v>384</v>
      </c>
      <c r="B182" s="29" t="s">
        <v>385</v>
      </c>
      <c r="C182" s="29" t="s">
        <v>386</v>
      </c>
      <c r="D182" s="29" t="s">
        <v>387</v>
      </c>
      <c r="E182" s="29" t="s">
        <v>437</v>
      </c>
      <c r="F182" s="29" t="s">
        <v>438</v>
      </c>
      <c r="G182" s="29" t="s">
        <v>439</v>
      </c>
      <c r="H182" s="29" t="s">
        <v>440</v>
      </c>
      <c r="I182" s="29" t="s">
        <v>445</v>
      </c>
      <c r="J182" s="29" t="s">
        <v>446</v>
      </c>
      <c r="AG182" s="29" t="s">
        <v>857</v>
      </c>
      <c r="AH182" s="29" t="s">
        <v>858</v>
      </c>
      <c r="AJ182" s="29" t="s">
        <v>445</v>
      </c>
      <c r="AK182" s="1">
        <v>17959.27</v>
      </c>
      <c r="AL182" s="1">
        <v>0</v>
      </c>
      <c r="AM182" s="1">
        <v>17959.27</v>
      </c>
      <c r="AN182" s="1">
        <v>16110.25</v>
      </c>
      <c r="AO182" s="1">
        <v>0</v>
      </c>
      <c r="AP182" s="1">
        <v>16110.25</v>
      </c>
      <c r="AQ182" s="1">
        <v>0</v>
      </c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s="29" customFormat="1" x14ac:dyDescent="0.25">
      <c r="A183" s="29" t="s">
        <v>384</v>
      </c>
      <c r="B183" s="29" t="s">
        <v>385</v>
      </c>
      <c r="C183" s="29" t="s">
        <v>386</v>
      </c>
      <c r="D183" s="29" t="s">
        <v>387</v>
      </c>
      <c r="E183" s="29" t="s">
        <v>437</v>
      </c>
      <c r="F183" s="29" t="s">
        <v>438</v>
      </c>
      <c r="G183" s="29" t="s">
        <v>439</v>
      </c>
      <c r="H183" s="29" t="s">
        <v>440</v>
      </c>
      <c r="I183" s="29" t="s">
        <v>445</v>
      </c>
      <c r="J183" s="29" t="s">
        <v>446</v>
      </c>
      <c r="AG183" s="29" t="s">
        <v>859</v>
      </c>
      <c r="AH183" s="29" t="s">
        <v>860</v>
      </c>
      <c r="AJ183" s="29" t="s">
        <v>445</v>
      </c>
      <c r="AK183" s="1">
        <v>668.52</v>
      </c>
      <c r="AL183" s="1">
        <v>0</v>
      </c>
      <c r="AM183" s="1">
        <v>668.52</v>
      </c>
      <c r="AN183" s="1">
        <v>662.04</v>
      </c>
      <c r="AO183" s="1">
        <v>0</v>
      </c>
      <c r="AP183" s="1">
        <v>662.04</v>
      </c>
      <c r="AQ183" s="1">
        <v>0</v>
      </c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s="29" customFormat="1" x14ac:dyDescent="0.25">
      <c r="A184" s="29" t="s">
        <v>384</v>
      </c>
      <c r="B184" s="29" t="s">
        <v>385</v>
      </c>
      <c r="C184" s="29" t="s">
        <v>386</v>
      </c>
      <c r="D184" s="29" t="s">
        <v>387</v>
      </c>
      <c r="E184" s="29" t="s">
        <v>437</v>
      </c>
      <c r="F184" s="29" t="s">
        <v>438</v>
      </c>
      <c r="G184" s="29" t="s">
        <v>439</v>
      </c>
      <c r="H184" s="29" t="s">
        <v>440</v>
      </c>
      <c r="I184" s="29" t="s">
        <v>445</v>
      </c>
      <c r="J184" s="29" t="s">
        <v>446</v>
      </c>
      <c r="AG184" s="29" t="s">
        <v>861</v>
      </c>
      <c r="AH184" s="29" t="s">
        <v>862</v>
      </c>
      <c r="AJ184" s="29" t="s">
        <v>445</v>
      </c>
      <c r="AK184" s="1">
        <v>2005.56</v>
      </c>
      <c r="AL184" s="1">
        <v>0</v>
      </c>
      <c r="AM184" s="1">
        <v>2005.56</v>
      </c>
      <c r="AN184" s="1">
        <v>1986.12</v>
      </c>
      <c r="AO184" s="1">
        <v>0</v>
      </c>
      <c r="AP184" s="1">
        <v>1986.12</v>
      </c>
      <c r="AQ184" s="1">
        <v>0</v>
      </c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s="29" customFormat="1" x14ac:dyDescent="0.25">
      <c r="A185" s="29" t="s">
        <v>384</v>
      </c>
      <c r="B185" s="29" t="s">
        <v>385</v>
      </c>
      <c r="C185" s="29" t="s">
        <v>386</v>
      </c>
      <c r="D185" s="29" t="s">
        <v>387</v>
      </c>
      <c r="E185" s="29" t="s">
        <v>437</v>
      </c>
      <c r="F185" s="29" t="s">
        <v>438</v>
      </c>
      <c r="G185" s="29" t="s">
        <v>439</v>
      </c>
      <c r="H185" s="29" t="s">
        <v>440</v>
      </c>
      <c r="I185" s="29" t="s">
        <v>445</v>
      </c>
      <c r="J185" s="29" t="s">
        <v>446</v>
      </c>
      <c r="AG185" s="29" t="s">
        <v>863</v>
      </c>
      <c r="AH185" s="29" t="s">
        <v>864</v>
      </c>
      <c r="AJ185" s="29" t="s">
        <v>445</v>
      </c>
      <c r="AK185" s="1">
        <v>119643.86</v>
      </c>
      <c r="AL185" s="1">
        <v>0</v>
      </c>
      <c r="AM185" s="1">
        <v>119643.86</v>
      </c>
      <c r="AN185" s="1">
        <v>66460.73</v>
      </c>
      <c r="AO185" s="1">
        <v>0</v>
      </c>
      <c r="AP185" s="1">
        <v>66460.73</v>
      </c>
      <c r="AQ185" s="1">
        <v>0</v>
      </c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s="29" customFormat="1" x14ac:dyDescent="0.25">
      <c r="A186" s="29" t="s">
        <v>384</v>
      </c>
      <c r="B186" s="29" t="s">
        <v>385</v>
      </c>
      <c r="C186" s="29" t="s">
        <v>386</v>
      </c>
      <c r="D186" s="29" t="s">
        <v>387</v>
      </c>
      <c r="E186" s="29" t="s">
        <v>437</v>
      </c>
      <c r="F186" s="29" t="s">
        <v>438</v>
      </c>
      <c r="G186" s="29" t="s">
        <v>439</v>
      </c>
      <c r="H186" s="29" t="s">
        <v>440</v>
      </c>
      <c r="I186" s="29" t="s">
        <v>445</v>
      </c>
      <c r="J186" s="29" t="s">
        <v>446</v>
      </c>
      <c r="AG186" s="29" t="s">
        <v>865</v>
      </c>
      <c r="AH186" s="29" t="s">
        <v>866</v>
      </c>
      <c r="AJ186" s="29" t="s">
        <v>445</v>
      </c>
      <c r="AK186" s="1">
        <v>25740.69</v>
      </c>
      <c r="AL186" s="1">
        <v>0</v>
      </c>
      <c r="AM186" s="1">
        <v>25740.69</v>
      </c>
      <c r="AN186" s="1">
        <v>14143.74</v>
      </c>
      <c r="AO186" s="1">
        <v>0</v>
      </c>
      <c r="AP186" s="1">
        <v>14143.74</v>
      </c>
      <c r="AQ186" s="1">
        <v>0</v>
      </c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s="29" customFormat="1" x14ac:dyDescent="0.25">
      <c r="A187" s="29" t="s">
        <v>384</v>
      </c>
      <c r="B187" s="29" t="s">
        <v>385</v>
      </c>
      <c r="C187" s="29" t="s">
        <v>386</v>
      </c>
      <c r="D187" s="29" t="s">
        <v>387</v>
      </c>
      <c r="E187" s="29" t="s">
        <v>437</v>
      </c>
      <c r="F187" s="29" t="s">
        <v>438</v>
      </c>
      <c r="G187" s="29" t="s">
        <v>439</v>
      </c>
      <c r="H187" s="29" t="s">
        <v>440</v>
      </c>
      <c r="I187" s="29" t="s">
        <v>445</v>
      </c>
      <c r="J187" s="29" t="s">
        <v>446</v>
      </c>
      <c r="AG187" s="29" t="s">
        <v>867</v>
      </c>
      <c r="AH187" s="29" t="s">
        <v>868</v>
      </c>
      <c r="AJ187" s="29" t="s">
        <v>445</v>
      </c>
      <c r="AK187" s="1">
        <v>129118.18</v>
      </c>
      <c r="AL187" s="1">
        <v>0</v>
      </c>
      <c r="AM187" s="1">
        <v>129118.18</v>
      </c>
      <c r="AN187" s="1">
        <v>211607.02</v>
      </c>
      <c r="AO187" s="1">
        <v>0</v>
      </c>
      <c r="AP187" s="1">
        <v>211607.02</v>
      </c>
      <c r="AQ187" s="1">
        <v>0</v>
      </c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s="29" customFormat="1" x14ac:dyDescent="0.25">
      <c r="A188" s="29" t="s">
        <v>384</v>
      </c>
      <c r="B188" s="29" t="s">
        <v>385</v>
      </c>
      <c r="C188" s="29" t="s">
        <v>386</v>
      </c>
      <c r="D188" s="29" t="s">
        <v>387</v>
      </c>
      <c r="E188" s="29" t="s">
        <v>437</v>
      </c>
      <c r="F188" s="29" t="s">
        <v>438</v>
      </c>
      <c r="G188" s="29" t="s">
        <v>439</v>
      </c>
      <c r="H188" s="29" t="s">
        <v>440</v>
      </c>
      <c r="I188" s="29" t="s">
        <v>445</v>
      </c>
      <c r="J188" s="29" t="s">
        <v>446</v>
      </c>
      <c r="AG188" s="29" t="s">
        <v>458</v>
      </c>
      <c r="AH188" s="29" t="s">
        <v>869</v>
      </c>
      <c r="AJ188" s="29" t="s">
        <v>445</v>
      </c>
      <c r="AK188" s="1">
        <v>175363.85</v>
      </c>
      <c r="AL188" s="1">
        <v>0</v>
      </c>
      <c r="AM188" s="1">
        <v>175363.85</v>
      </c>
      <c r="AN188" s="1">
        <v>304157.21000000002</v>
      </c>
      <c r="AO188" s="1">
        <v>0</v>
      </c>
      <c r="AP188" s="1">
        <v>304157.21000000002</v>
      </c>
      <c r="AQ188" s="1">
        <v>0</v>
      </c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s="29" customFormat="1" x14ac:dyDescent="0.25">
      <c r="A189" s="29" t="s">
        <v>384</v>
      </c>
      <c r="B189" s="29" t="s">
        <v>385</v>
      </c>
      <c r="C189" s="29" t="s">
        <v>386</v>
      </c>
      <c r="D189" s="29" t="s">
        <v>387</v>
      </c>
      <c r="E189" s="29" t="s">
        <v>437</v>
      </c>
      <c r="F189" s="29" t="s">
        <v>438</v>
      </c>
      <c r="G189" s="29" t="s">
        <v>439</v>
      </c>
      <c r="H189" s="29" t="s">
        <v>440</v>
      </c>
      <c r="I189" s="29" t="s">
        <v>445</v>
      </c>
      <c r="J189" s="29" t="s">
        <v>446</v>
      </c>
      <c r="AG189" s="29" t="s">
        <v>870</v>
      </c>
      <c r="AH189" s="29" t="s">
        <v>871</v>
      </c>
      <c r="AJ189" s="29" t="s">
        <v>445</v>
      </c>
      <c r="AK189" s="1">
        <v>14400</v>
      </c>
      <c r="AL189" s="1">
        <v>0</v>
      </c>
      <c r="AM189" s="1">
        <v>14400</v>
      </c>
      <c r="AN189" s="1">
        <v>0</v>
      </c>
      <c r="AO189" s="1">
        <v>0</v>
      </c>
      <c r="AP189" s="1">
        <v>0</v>
      </c>
      <c r="AQ189" s="1">
        <v>0</v>
      </c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s="29" customFormat="1" x14ac:dyDescent="0.25">
      <c r="A190" s="29" t="s">
        <v>384</v>
      </c>
      <c r="B190" s="29" t="s">
        <v>385</v>
      </c>
      <c r="C190" s="29" t="s">
        <v>386</v>
      </c>
      <c r="D190" s="29" t="s">
        <v>387</v>
      </c>
      <c r="E190" s="29" t="s">
        <v>437</v>
      </c>
      <c r="F190" s="29" t="s">
        <v>438</v>
      </c>
      <c r="G190" s="29" t="s">
        <v>439</v>
      </c>
      <c r="H190" s="29" t="s">
        <v>440</v>
      </c>
      <c r="I190" s="29" t="s">
        <v>445</v>
      </c>
      <c r="J190" s="29" t="s">
        <v>446</v>
      </c>
      <c r="AG190" s="29" t="s">
        <v>872</v>
      </c>
      <c r="AH190" s="29" t="s">
        <v>873</v>
      </c>
      <c r="AJ190" s="29" t="s">
        <v>445</v>
      </c>
      <c r="AK190" s="1">
        <v>1990.35</v>
      </c>
      <c r="AL190" s="1">
        <v>0</v>
      </c>
      <c r="AM190" s="1">
        <v>1990.35</v>
      </c>
      <c r="AN190" s="1">
        <v>11153.3</v>
      </c>
      <c r="AO190" s="1">
        <v>0</v>
      </c>
      <c r="AP190" s="1">
        <v>11153.3</v>
      </c>
      <c r="AQ190" s="1">
        <v>0</v>
      </c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s="29" customFormat="1" x14ac:dyDescent="0.25">
      <c r="A191" s="29" t="s">
        <v>384</v>
      </c>
      <c r="B191" s="29" t="s">
        <v>385</v>
      </c>
      <c r="C191" s="29" t="s">
        <v>386</v>
      </c>
      <c r="D191" s="29" t="s">
        <v>387</v>
      </c>
      <c r="E191" s="29" t="s">
        <v>437</v>
      </c>
      <c r="F191" s="29" t="s">
        <v>438</v>
      </c>
      <c r="G191" s="29" t="s">
        <v>439</v>
      </c>
      <c r="H191" s="29" t="s">
        <v>440</v>
      </c>
      <c r="I191" s="29" t="s">
        <v>445</v>
      </c>
      <c r="J191" s="29" t="s">
        <v>446</v>
      </c>
      <c r="AG191" s="29" t="s">
        <v>874</v>
      </c>
      <c r="AH191" s="29" t="s">
        <v>875</v>
      </c>
      <c r="AJ191" s="29" t="s">
        <v>445</v>
      </c>
      <c r="AK191" s="1">
        <v>9724</v>
      </c>
      <c r="AL191" s="1">
        <v>0</v>
      </c>
      <c r="AM191" s="1">
        <v>9724</v>
      </c>
      <c r="AN191" s="1">
        <v>-283</v>
      </c>
      <c r="AO191" s="1">
        <v>0</v>
      </c>
      <c r="AP191" s="1">
        <v>-283</v>
      </c>
      <c r="AQ191" s="1">
        <v>0</v>
      </c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s="29" customFormat="1" x14ac:dyDescent="0.25">
      <c r="A192" s="29" t="s">
        <v>384</v>
      </c>
      <c r="B192" s="29" t="s">
        <v>385</v>
      </c>
      <c r="C192" s="29" t="s">
        <v>386</v>
      </c>
      <c r="D192" s="29" t="s">
        <v>387</v>
      </c>
      <c r="E192" s="29" t="s">
        <v>437</v>
      </c>
      <c r="F192" s="29" t="s">
        <v>438</v>
      </c>
      <c r="G192" s="29" t="s">
        <v>439</v>
      </c>
      <c r="H192" s="29" t="s">
        <v>440</v>
      </c>
      <c r="I192" s="29" t="s">
        <v>445</v>
      </c>
      <c r="J192" s="29" t="s">
        <v>446</v>
      </c>
      <c r="AG192" s="29" t="s">
        <v>876</v>
      </c>
      <c r="AH192" s="29" t="s">
        <v>877</v>
      </c>
      <c r="AJ192" s="29" t="s">
        <v>445</v>
      </c>
      <c r="AK192" s="1">
        <v>12500</v>
      </c>
      <c r="AL192" s="1">
        <v>0</v>
      </c>
      <c r="AM192" s="1">
        <v>12500</v>
      </c>
      <c r="AN192" s="1">
        <v>0</v>
      </c>
      <c r="AO192" s="1">
        <v>0</v>
      </c>
      <c r="AP192" s="1">
        <v>0</v>
      </c>
      <c r="AQ192" s="1">
        <v>0</v>
      </c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s="29" customFormat="1" x14ac:dyDescent="0.25">
      <c r="A193" s="29" t="s">
        <v>384</v>
      </c>
      <c r="B193" s="29" t="s">
        <v>385</v>
      </c>
      <c r="C193" s="29" t="s">
        <v>386</v>
      </c>
      <c r="D193" s="29" t="s">
        <v>387</v>
      </c>
      <c r="E193" s="29" t="s">
        <v>437</v>
      </c>
      <c r="F193" s="29" t="s">
        <v>438</v>
      </c>
      <c r="G193" s="29" t="s">
        <v>439</v>
      </c>
      <c r="H193" s="29" t="s">
        <v>440</v>
      </c>
      <c r="I193" s="29" t="s">
        <v>445</v>
      </c>
      <c r="J193" s="29" t="s">
        <v>446</v>
      </c>
      <c r="AG193" s="29" t="s">
        <v>878</v>
      </c>
      <c r="AH193" s="29" t="s">
        <v>879</v>
      </c>
      <c r="AJ193" s="29" t="s">
        <v>445</v>
      </c>
      <c r="AK193" s="1">
        <v>38.36</v>
      </c>
      <c r="AL193" s="1">
        <v>0</v>
      </c>
      <c r="AM193" s="1">
        <v>38.36</v>
      </c>
      <c r="AN193" s="1">
        <v>2912.94</v>
      </c>
      <c r="AO193" s="1">
        <v>0</v>
      </c>
      <c r="AP193" s="1">
        <v>2912.94</v>
      </c>
      <c r="AQ193" s="1">
        <v>0</v>
      </c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s="29" customFormat="1" x14ac:dyDescent="0.25">
      <c r="A194" s="29" t="s">
        <v>384</v>
      </c>
      <c r="B194" s="29" t="s">
        <v>385</v>
      </c>
      <c r="C194" s="29" t="s">
        <v>386</v>
      </c>
      <c r="D194" s="29" t="s">
        <v>387</v>
      </c>
      <c r="E194" s="29" t="s">
        <v>437</v>
      </c>
      <c r="F194" s="29" t="s">
        <v>438</v>
      </c>
      <c r="G194" s="29" t="s">
        <v>439</v>
      </c>
      <c r="H194" s="29" t="s">
        <v>440</v>
      </c>
      <c r="I194" s="29" t="s">
        <v>445</v>
      </c>
      <c r="J194" s="29" t="s">
        <v>446</v>
      </c>
      <c r="AG194" s="29" t="s">
        <v>880</v>
      </c>
      <c r="AH194" s="29" t="s">
        <v>881</v>
      </c>
      <c r="AJ194" s="29" t="s">
        <v>445</v>
      </c>
      <c r="AK194" s="1">
        <v>0</v>
      </c>
      <c r="AL194" s="1">
        <v>0</v>
      </c>
      <c r="AM194" s="1">
        <v>0</v>
      </c>
      <c r="AN194" s="1">
        <v>950</v>
      </c>
      <c r="AO194" s="1">
        <v>0</v>
      </c>
      <c r="AP194" s="1">
        <v>950</v>
      </c>
      <c r="AQ194" s="1">
        <v>0</v>
      </c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s="29" customFormat="1" x14ac:dyDescent="0.25">
      <c r="A195" s="29" t="s">
        <v>384</v>
      </c>
      <c r="B195" s="29" t="s">
        <v>385</v>
      </c>
      <c r="C195" s="29" t="s">
        <v>386</v>
      </c>
      <c r="D195" s="29" t="s">
        <v>387</v>
      </c>
      <c r="E195" s="29" t="s">
        <v>437</v>
      </c>
      <c r="F195" s="29" t="s">
        <v>438</v>
      </c>
      <c r="G195" s="29" t="s">
        <v>439</v>
      </c>
      <c r="H195" s="29" t="s">
        <v>440</v>
      </c>
      <c r="I195" s="29" t="s">
        <v>445</v>
      </c>
      <c r="J195" s="29" t="s">
        <v>446</v>
      </c>
      <c r="AG195" s="29" t="s">
        <v>459</v>
      </c>
      <c r="AH195" s="29" t="s">
        <v>882</v>
      </c>
      <c r="AJ195" s="29" t="s">
        <v>445</v>
      </c>
      <c r="AK195" s="1">
        <v>4329.75</v>
      </c>
      <c r="AL195" s="1">
        <v>0</v>
      </c>
      <c r="AM195" s="1">
        <v>4329.75</v>
      </c>
      <c r="AN195" s="1">
        <v>2480.04</v>
      </c>
      <c r="AO195" s="1">
        <v>0</v>
      </c>
      <c r="AP195" s="1">
        <v>2480.04</v>
      </c>
      <c r="AQ195" s="1">
        <v>0</v>
      </c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s="29" customFormat="1" x14ac:dyDescent="0.25">
      <c r="A196" s="29" t="s">
        <v>384</v>
      </c>
      <c r="B196" s="29" t="s">
        <v>385</v>
      </c>
      <c r="C196" s="29" t="s">
        <v>386</v>
      </c>
      <c r="D196" s="29" t="s">
        <v>387</v>
      </c>
      <c r="E196" s="29" t="s">
        <v>437</v>
      </c>
      <c r="F196" s="29" t="s">
        <v>438</v>
      </c>
      <c r="G196" s="29" t="s">
        <v>439</v>
      </c>
      <c r="H196" s="29" t="s">
        <v>440</v>
      </c>
      <c r="I196" s="29" t="s">
        <v>445</v>
      </c>
      <c r="J196" s="29" t="s">
        <v>446</v>
      </c>
      <c r="AG196" s="29" t="s">
        <v>883</v>
      </c>
      <c r="AH196" s="29" t="s">
        <v>884</v>
      </c>
      <c r="AJ196" s="29" t="s">
        <v>445</v>
      </c>
      <c r="AK196" s="1">
        <v>40710.699999999997</v>
      </c>
      <c r="AL196" s="1">
        <v>0</v>
      </c>
      <c r="AM196" s="1">
        <v>40710.699999999997</v>
      </c>
      <c r="AN196" s="1">
        <v>27022.240000000002</v>
      </c>
      <c r="AO196" s="1">
        <v>0</v>
      </c>
      <c r="AP196" s="1">
        <v>27022.240000000002</v>
      </c>
      <c r="AQ196" s="1">
        <v>0</v>
      </c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s="29" customFormat="1" x14ac:dyDescent="0.25">
      <c r="A197" s="29" t="s">
        <v>384</v>
      </c>
      <c r="B197" s="29" t="s">
        <v>385</v>
      </c>
      <c r="C197" s="29" t="s">
        <v>386</v>
      </c>
      <c r="D197" s="29" t="s">
        <v>387</v>
      </c>
      <c r="E197" s="29" t="s">
        <v>437</v>
      </c>
      <c r="F197" s="29" t="s">
        <v>438</v>
      </c>
      <c r="G197" s="29" t="s">
        <v>439</v>
      </c>
      <c r="H197" s="29" t="s">
        <v>440</v>
      </c>
      <c r="I197" s="29" t="s">
        <v>445</v>
      </c>
      <c r="J197" s="29" t="s">
        <v>446</v>
      </c>
      <c r="AG197" s="29" t="s">
        <v>885</v>
      </c>
      <c r="AH197" s="29" t="s">
        <v>886</v>
      </c>
      <c r="AJ197" s="29" t="s">
        <v>445</v>
      </c>
      <c r="AK197" s="1">
        <v>0.08</v>
      </c>
      <c r="AL197" s="1">
        <v>0</v>
      </c>
      <c r="AM197" s="1">
        <v>0.08</v>
      </c>
      <c r="AN197" s="1">
        <v>0</v>
      </c>
      <c r="AO197" s="1">
        <v>0</v>
      </c>
      <c r="AP197" s="1">
        <v>0</v>
      </c>
      <c r="AQ197" s="1">
        <v>0</v>
      </c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s="29" customFormat="1" x14ac:dyDescent="0.25">
      <c r="A198" s="29" t="s">
        <v>384</v>
      </c>
      <c r="B198" s="29" t="s">
        <v>385</v>
      </c>
      <c r="C198" s="29" t="s">
        <v>386</v>
      </c>
      <c r="D198" s="29" t="s">
        <v>387</v>
      </c>
      <c r="E198" s="29" t="s">
        <v>437</v>
      </c>
      <c r="F198" s="29" t="s">
        <v>438</v>
      </c>
      <c r="G198" s="29" t="s">
        <v>439</v>
      </c>
      <c r="H198" s="29" t="s">
        <v>440</v>
      </c>
      <c r="I198" s="29" t="s">
        <v>445</v>
      </c>
      <c r="J198" s="29" t="s">
        <v>446</v>
      </c>
      <c r="AG198" s="29" t="s">
        <v>887</v>
      </c>
      <c r="AH198" s="29" t="s">
        <v>888</v>
      </c>
      <c r="AJ198" s="29" t="s">
        <v>445</v>
      </c>
      <c r="AK198" s="1">
        <v>47892.92</v>
      </c>
      <c r="AL198" s="1">
        <v>0</v>
      </c>
      <c r="AM198" s="1">
        <v>47892.92</v>
      </c>
      <c r="AN198" s="1">
        <v>9.9499999999999993</v>
      </c>
      <c r="AO198" s="1">
        <v>0</v>
      </c>
      <c r="AP198" s="1">
        <v>9.9499999999999993</v>
      </c>
      <c r="AQ198" s="1">
        <v>0</v>
      </c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s="29" customFormat="1" x14ac:dyDescent="0.25">
      <c r="A199" s="29" t="s">
        <v>384</v>
      </c>
      <c r="B199" s="29" t="s">
        <v>385</v>
      </c>
      <c r="C199" s="29" t="s">
        <v>386</v>
      </c>
      <c r="D199" s="29" t="s">
        <v>387</v>
      </c>
      <c r="E199" s="29" t="s">
        <v>437</v>
      </c>
      <c r="F199" s="29" t="s">
        <v>438</v>
      </c>
      <c r="G199" s="29" t="s">
        <v>439</v>
      </c>
      <c r="H199" s="29" t="s">
        <v>440</v>
      </c>
      <c r="I199" s="29" t="s">
        <v>445</v>
      </c>
      <c r="J199" s="29" t="s">
        <v>446</v>
      </c>
      <c r="AG199" s="29" t="s">
        <v>889</v>
      </c>
      <c r="AH199" s="29" t="s">
        <v>890</v>
      </c>
      <c r="AJ199" s="29" t="s">
        <v>445</v>
      </c>
      <c r="AK199" s="1">
        <v>0</v>
      </c>
      <c r="AL199" s="1">
        <v>0</v>
      </c>
      <c r="AM199" s="1">
        <v>0</v>
      </c>
      <c r="AN199" s="1">
        <v>0.84</v>
      </c>
      <c r="AO199" s="1">
        <v>0</v>
      </c>
      <c r="AP199" s="1">
        <v>0.84</v>
      </c>
      <c r="AQ199" s="1">
        <v>0</v>
      </c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s="29" customFormat="1" x14ac:dyDescent="0.25">
      <c r="A200" s="29" t="s">
        <v>384</v>
      </c>
      <c r="B200" s="29" t="s">
        <v>385</v>
      </c>
      <c r="C200" s="29" t="s">
        <v>386</v>
      </c>
      <c r="D200" s="29" t="s">
        <v>387</v>
      </c>
      <c r="E200" s="29" t="s">
        <v>437</v>
      </c>
      <c r="F200" s="29" t="s">
        <v>438</v>
      </c>
      <c r="G200" s="29" t="s">
        <v>439</v>
      </c>
      <c r="H200" s="29" t="s">
        <v>440</v>
      </c>
      <c r="I200" s="29" t="s">
        <v>445</v>
      </c>
      <c r="J200" s="29" t="s">
        <v>446</v>
      </c>
      <c r="AG200" s="29" t="s">
        <v>891</v>
      </c>
      <c r="AH200" s="29" t="s">
        <v>892</v>
      </c>
      <c r="AJ200" s="29" t="s">
        <v>445</v>
      </c>
      <c r="AK200" s="1">
        <v>468704.25</v>
      </c>
      <c r="AL200" s="1">
        <v>0</v>
      </c>
      <c r="AM200" s="1">
        <v>468704.25</v>
      </c>
      <c r="AN200" s="1">
        <v>531657.6</v>
      </c>
      <c r="AO200" s="1">
        <v>0</v>
      </c>
      <c r="AP200" s="1">
        <v>531657.6</v>
      </c>
      <c r="AQ200" s="1">
        <v>0</v>
      </c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s="29" customFormat="1" x14ac:dyDescent="0.25">
      <c r="A201" s="29" t="s">
        <v>384</v>
      </c>
      <c r="B201" s="29" t="s">
        <v>385</v>
      </c>
      <c r="C201" s="29" t="s">
        <v>386</v>
      </c>
      <c r="D201" s="29" t="s">
        <v>387</v>
      </c>
      <c r="E201" s="29" t="s">
        <v>437</v>
      </c>
      <c r="F201" s="29" t="s">
        <v>438</v>
      </c>
      <c r="G201" s="29" t="s">
        <v>439</v>
      </c>
      <c r="H201" s="29" t="s">
        <v>440</v>
      </c>
      <c r="I201" s="29" t="s">
        <v>445</v>
      </c>
      <c r="J201" s="29" t="s">
        <v>446</v>
      </c>
      <c r="AG201" s="29" t="s">
        <v>893</v>
      </c>
      <c r="AH201" s="29" t="s">
        <v>894</v>
      </c>
      <c r="AJ201" s="29" t="s">
        <v>445</v>
      </c>
      <c r="AK201" s="1">
        <v>3000</v>
      </c>
      <c r="AL201" s="1">
        <v>0</v>
      </c>
      <c r="AM201" s="1">
        <v>3000</v>
      </c>
      <c r="AN201" s="1">
        <v>3048</v>
      </c>
      <c r="AO201" s="1">
        <v>0</v>
      </c>
      <c r="AP201" s="1">
        <v>3048</v>
      </c>
      <c r="AQ201" s="1">
        <v>0</v>
      </c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s="29" customFormat="1" x14ac:dyDescent="0.25">
      <c r="A202" s="29" t="s">
        <v>384</v>
      </c>
      <c r="B202" s="29" t="s">
        <v>385</v>
      </c>
      <c r="C202" s="29" t="s">
        <v>386</v>
      </c>
      <c r="D202" s="29" t="s">
        <v>387</v>
      </c>
      <c r="E202" s="29" t="s">
        <v>437</v>
      </c>
      <c r="F202" s="29" t="s">
        <v>438</v>
      </c>
      <c r="G202" s="29" t="s">
        <v>439</v>
      </c>
      <c r="H202" s="29" t="s">
        <v>440</v>
      </c>
      <c r="I202" s="29" t="s">
        <v>445</v>
      </c>
      <c r="J202" s="29" t="s">
        <v>446</v>
      </c>
      <c r="AG202" s="29" t="s">
        <v>895</v>
      </c>
      <c r="AH202" s="29" t="s">
        <v>896</v>
      </c>
      <c r="AJ202" s="29" t="s">
        <v>445</v>
      </c>
      <c r="AK202" s="1">
        <v>0</v>
      </c>
      <c r="AL202" s="1">
        <v>0</v>
      </c>
      <c r="AM202" s="1">
        <v>0</v>
      </c>
      <c r="AN202" s="1">
        <v>276.24</v>
      </c>
      <c r="AO202" s="1">
        <v>0</v>
      </c>
      <c r="AP202" s="1">
        <v>276.24</v>
      </c>
      <c r="AQ202" s="1">
        <v>0</v>
      </c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s="29" customFormat="1" x14ac:dyDescent="0.25">
      <c r="A203" s="29" t="s">
        <v>384</v>
      </c>
      <c r="B203" s="29" t="s">
        <v>385</v>
      </c>
      <c r="C203" s="29" t="s">
        <v>386</v>
      </c>
      <c r="D203" s="29" t="s">
        <v>387</v>
      </c>
      <c r="E203" s="29" t="s">
        <v>437</v>
      </c>
      <c r="F203" s="29" t="s">
        <v>438</v>
      </c>
      <c r="G203" s="29" t="s">
        <v>439</v>
      </c>
      <c r="H203" s="29" t="s">
        <v>440</v>
      </c>
      <c r="I203" s="29" t="s">
        <v>445</v>
      </c>
      <c r="J203" s="29" t="s">
        <v>446</v>
      </c>
      <c r="AG203" s="29" t="s">
        <v>897</v>
      </c>
      <c r="AH203" s="29" t="s">
        <v>898</v>
      </c>
      <c r="AJ203" s="29" t="s">
        <v>445</v>
      </c>
      <c r="AK203" s="1">
        <v>0</v>
      </c>
      <c r="AL203" s="1">
        <v>0</v>
      </c>
      <c r="AM203" s="1">
        <v>0</v>
      </c>
      <c r="AN203" s="1">
        <v>3126.14</v>
      </c>
      <c r="AO203" s="1">
        <v>0</v>
      </c>
      <c r="AP203" s="1">
        <v>3126.14</v>
      </c>
      <c r="AQ203" s="1">
        <v>0</v>
      </c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s="29" customFormat="1" x14ac:dyDescent="0.25">
      <c r="A204" s="29" t="s">
        <v>384</v>
      </c>
      <c r="B204" s="29" t="s">
        <v>385</v>
      </c>
      <c r="C204" s="29" t="s">
        <v>386</v>
      </c>
      <c r="D204" s="29" t="s">
        <v>387</v>
      </c>
      <c r="E204" s="29" t="s">
        <v>437</v>
      </c>
      <c r="F204" s="29" t="s">
        <v>438</v>
      </c>
      <c r="G204" s="29" t="s">
        <v>439</v>
      </c>
      <c r="H204" s="29" t="s">
        <v>440</v>
      </c>
      <c r="I204" s="29" t="s">
        <v>445</v>
      </c>
      <c r="J204" s="29" t="s">
        <v>446</v>
      </c>
      <c r="AG204" s="29" t="s">
        <v>899</v>
      </c>
      <c r="AH204" s="29" t="s">
        <v>900</v>
      </c>
      <c r="AJ204" s="29" t="s">
        <v>445</v>
      </c>
      <c r="AK204" s="1">
        <v>7338.7</v>
      </c>
      <c r="AL204" s="1">
        <v>0</v>
      </c>
      <c r="AM204" s="1">
        <v>7338.7</v>
      </c>
      <c r="AN204" s="1">
        <v>34725.339999999997</v>
      </c>
      <c r="AO204" s="1">
        <v>0</v>
      </c>
      <c r="AP204" s="1">
        <v>34725.339999999997</v>
      </c>
      <c r="AQ204" s="1">
        <v>0</v>
      </c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s="29" customFormat="1" x14ac:dyDescent="0.25">
      <c r="A205" s="29" t="s">
        <v>384</v>
      </c>
      <c r="B205" s="29" t="s">
        <v>385</v>
      </c>
      <c r="C205" s="29" t="s">
        <v>386</v>
      </c>
      <c r="D205" s="29" t="s">
        <v>387</v>
      </c>
      <c r="E205" s="29" t="s">
        <v>437</v>
      </c>
      <c r="F205" s="29" t="s">
        <v>438</v>
      </c>
      <c r="G205" s="29" t="s">
        <v>439</v>
      </c>
      <c r="H205" s="29" t="s">
        <v>440</v>
      </c>
      <c r="I205" s="29" t="s">
        <v>445</v>
      </c>
      <c r="J205" s="29" t="s">
        <v>446</v>
      </c>
      <c r="AG205" s="29" t="s">
        <v>901</v>
      </c>
      <c r="AH205" s="29" t="s">
        <v>902</v>
      </c>
      <c r="AJ205" s="29" t="s">
        <v>445</v>
      </c>
      <c r="AK205" s="1">
        <v>6367</v>
      </c>
      <c r="AL205" s="1">
        <v>0</v>
      </c>
      <c r="AM205" s="1">
        <v>6367</v>
      </c>
      <c r="AN205" s="1">
        <v>10932</v>
      </c>
      <c r="AO205" s="1">
        <v>0</v>
      </c>
      <c r="AP205" s="1">
        <v>10932</v>
      </c>
      <c r="AQ205" s="1">
        <v>0</v>
      </c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s="29" customFormat="1" x14ac:dyDescent="0.25">
      <c r="A206" s="29" t="s">
        <v>384</v>
      </c>
      <c r="B206" s="29" t="s">
        <v>385</v>
      </c>
      <c r="C206" s="29" t="s">
        <v>386</v>
      </c>
      <c r="D206" s="29" t="s">
        <v>387</v>
      </c>
      <c r="E206" s="29" t="s">
        <v>437</v>
      </c>
      <c r="F206" s="29" t="s">
        <v>438</v>
      </c>
      <c r="G206" s="29" t="s">
        <v>460</v>
      </c>
      <c r="H206" s="29" t="s">
        <v>461</v>
      </c>
      <c r="I206" s="29" t="s">
        <v>462</v>
      </c>
      <c r="J206" s="29" t="s">
        <v>12</v>
      </c>
      <c r="AG206" s="29" t="s">
        <v>463</v>
      </c>
      <c r="AH206" s="29" t="s">
        <v>903</v>
      </c>
      <c r="AJ206" s="29" t="s">
        <v>462</v>
      </c>
      <c r="AK206" s="1">
        <v>0</v>
      </c>
      <c r="AL206" s="1">
        <v>0</v>
      </c>
      <c r="AM206" s="1">
        <v>0</v>
      </c>
      <c r="AN206" s="1">
        <v>148775.13</v>
      </c>
      <c r="AO206" s="1">
        <v>0</v>
      </c>
      <c r="AP206" s="1">
        <v>148775.13</v>
      </c>
      <c r="AQ206" s="1">
        <v>0</v>
      </c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s="29" customFormat="1" x14ac:dyDescent="0.25">
      <c r="A207" s="29" t="s">
        <v>384</v>
      </c>
      <c r="B207" s="29" t="s">
        <v>385</v>
      </c>
      <c r="C207" s="29" t="s">
        <v>386</v>
      </c>
      <c r="D207" s="29" t="s">
        <v>387</v>
      </c>
      <c r="E207" s="29" t="s">
        <v>437</v>
      </c>
      <c r="F207" s="29" t="s">
        <v>438</v>
      </c>
      <c r="G207" s="29" t="s">
        <v>460</v>
      </c>
      <c r="H207" s="29" t="s">
        <v>461</v>
      </c>
      <c r="I207" s="29" t="s">
        <v>462</v>
      </c>
      <c r="J207" s="29" t="s">
        <v>12</v>
      </c>
      <c r="AG207" s="29" t="s">
        <v>904</v>
      </c>
      <c r="AH207" s="29" t="s">
        <v>905</v>
      </c>
      <c r="AJ207" s="29" t="s">
        <v>462</v>
      </c>
      <c r="AK207" s="1">
        <v>63315</v>
      </c>
      <c r="AL207" s="1">
        <v>0</v>
      </c>
      <c r="AM207" s="1">
        <v>63315</v>
      </c>
      <c r="AN207" s="1">
        <v>45952</v>
      </c>
      <c r="AO207" s="1">
        <v>0</v>
      </c>
      <c r="AP207" s="1">
        <v>45952</v>
      </c>
      <c r="AQ207" s="1">
        <v>0</v>
      </c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s="29" customFormat="1" x14ac:dyDescent="0.25">
      <c r="A208" s="29" t="s">
        <v>384</v>
      </c>
      <c r="B208" s="29" t="s">
        <v>385</v>
      </c>
      <c r="C208" s="29" t="s">
        <v>386</v>
      </c>
      <c r="D208" s="29" t="s">
        <v>387</v>
      </c>
      <c r="E208" s="29" t="s">
        <v>437</v>
      </c>
      <c r="F208" s="29" t="s">
        <v>438</v>
      </c>
      <c r="G208" s="29" t="s">
        <v>460</v>
      </c>
      <c r="H208" s="29" t="s">
        <v>461</v>
      </c>
      <c r="I208" s="29" t="s">
        <v>906</v>
      </c>
      <c r="J208" s="29" t="s">
        <v>13</v>
      </c>
      <c r="AG208" s="29" t="s">
        <v>907</v>
      </c>
      <c r="AH208" s="29" t="s">
        <v>908</v>
      </c>
      <c r="AJ208" s="29" t="s">
        <v>906</v>
      </c>
      <c r="AK208" s="1">
        <v>392485</v>
      </c>
      <c r="AL208" s="1">
        <v>0</v>
      </c>
      <c r="AM208" s="1">
        <v>392485</v>
      </c>
      <c r="AN208" s="1">
        <v>315463</v>
      </c>
      <c r="AO208" s="1">
        <v>0</v>
      </c>
      <c r="AP208" s="1">
        <v>315463</v>
      </c>
      <c r="AQ208" s="1">
        <v>0</v>
      </c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s="29" customFormat="1" x14ac:dyDescent="0.25">
      <c r="A209" s="29" t="s">
        <v>384</v>
      </c>
      <c r="B209" s="29" t="s">
        <v>385</v>
      </c>
      <c r="C209" s="29" t="s">
        <v>386</v>
      </c>
      <c r="D209" s="29" t="s">
        <v>387</v>
      </c>
      <c r="E209" s="29" t="s">
        <v>437</v>
      </c>
      <c r="F209" s="29" t="s">
        <v>438</v>
      </c>
      <c r="G209" s="29" t="s">
        <v>464</v>
      </c>
      <c r="H209" s="29" t="s">
        <v>465</v>
      </c>
      <c r="I209" s="29" t="s">
        <v>466</v>
      </c>
      <c r="J209" s="29" t="s">
        <v>48</v>
      </c>
      <c r="AG209" s="29" t="s">
        <v>909</v>
      </c>
      <c r="AH209" s="29" t="s">
        <v>910</v>
      </c>
      <c r="AJ209" s="29" t="s">
        <v>466</v>
      </c>
      <c r="AK209" s="1">
        <v>76805.84</v>
      </c>
      <c r="AL209" s="1">
        <v>0</v>
      </c>
      <c r="AM209" s="1">
        <v>76805.84</v>
      </c>
      <c r="AN209" s="1">
        <v>55949.5</v>
      </c>
      <c r="AO209" s="1">
        <v>0</v>
      </c>
      <c r="AP209" s="1">
        <v>55949.5</v>
      </c>
      <c r="AQ209" s="1">
        <v>0</v>
      </c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s="29" customFormat="1" x14ac:dyDescent="0.25">
      <c r="A210" s="29" t="s">
        <v>384</v>
      </c>
      <c r="B210" s="29" t="s">
        <v>385</v>
      </c>
      <c r="C210" s="29" t="s">
        <v>386</v>
      </c>
      <c r="D210" s="29" t="s">
        <v>387</v>
      </c>
      <c r="E210" s="29" t="s">
        <v>437</v>
      </c>
      <c r="F210" s="29" t="s">
        <v>438</v>
      </c>
      <c r="G210" s="29" t="s">
        <v>467</v>
      </c>
      <c r="H210" s="29" t="s">
        <v>468</v>
      </c>
      <c r="I210" s="29" t="s">
        <v>469</v>
      </c>
      <c r="J210" s="29" t="s">
        <v>470</v>
      </c>
      <c r="AG210" s="29" t="s">
        <v>911</v>
      </c>
      <c r="AH210" s="29" t="s">
        <v>394</v>
      </c>
      <c r="AJ210" s="29" t="s">
        <v>469</v>
      </c>
      <c r="AK210" s="1">
        <v>340835.29</v>
      </c>
      <c r="AL210" s="1">
        <v>0</v>
      </c>
      <c r="AM210" s="1">
        <v>340835.29</v>
      </c>
      <c r="AN210" s="1">
        <v>253593.44</v>
      </c>
      <c r="AO210" s="1">
        <v>0</v>
      </c>
      <c r="AP210" s="1">
        <v>253593.44</v>
      </c>
      <c r="AQ210" s="1">
        <v>0</v>
      </c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s="29" customFormat="1" x14ac:dyDescent="0.25">
      <c r="A211" s="29" t="s">
        <v>384</v>
      </c>
      <c r="B211" s="29" t="s">
        <v>385</v>
      </c>
      <c r="C211" s="29" t="s">
        <v>386</v>
      </c>
      <c r="D211" s="29" t="s">
        <v>387</v>
      </c>
      <c r="E211" s="29" t="s">
        <v>437</v>
      </c>
      <c r="F211" s="29" t="s">
        <v>438</v>
      </c>
      <c r="G211" s="29" t="s">
        <v>467</v>
      </c>
      <c r="H211" s="29" t="s">
        <v>468</v>
      </c>
      <c r="I211" s="29" t="s">
        <v>469</v>
      </c>
      <c r="J211" s="29" t="s">
        <v>470</v>
      </c>
      <c r="AG211" s="29" t="s">
        <v>471</v>
      </c>
      <c r="AH211" s="29" t="s">
        <v>912</v>
      </c>
      <c r="AJ211" s="29" t="s">
        <v>469</v>
      </c>
      <c r="AK211" s="1">
        <v>269354.88</v>
      </c>
      <c r="AL211" s="1">
        <v>0</v>
      </c>
      <c r="AM211" s="1">
        <v>269354.88</v>
      </c>
      <c r="AN211" s="1">
        <v>232087.16</v>
      </c>
      <c r="AO211" s="1">
        <v>0</v>
      </c>
      <c r="AP211" s="1">
        <v>232087.16</v>
      </c>
      <c r="AQ211" s="1">
        <v>0</v>
      </c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s="29" customFormat="1" x14ac:dyDescent="0.25">
      <c r="A212" s="29" t="s">
        <v>384</v>
      </c>
      <c r="B212" s="29" t="s">
        <v>385</v>
      </c>
      <c r="C212" s="29" t="s">
        <v>386</v>
      </c>
      <c r="D212" s="29" t="s">
        <v>387</v>
      </c>
      <c r="E212" s="29" t="s">
        <v>437</v>
      </c>
      <c r="F212" s="29" t="s">
        <v>438</v>
      </c>
      <c r="G212" s="29" t="s">
        <v>467</v>
      </c>
      <c r="H212" s="29" t="s">
        <v>468</v>
      </c>
      <c r="I212" s="29" t="s">
        <v>469</v>
      </c>
      <c r="J212" s="29" t="s">
        <v>470</v>
      </c>
      <c r="AG212" s="29" t="s">
        <v>913</v>
      </c>
      <c r="AH212" s="29" t="s">
        <v>914</v>
      </c>
      <c r="AJ212" s="29" t="s">
        <v>469</v>
      </c>
      <c r="AK212" s="1">
        <v>0</v>
      </c>
      <c r="AL212" s="1">
        <v>0</v>
      </c>
      <c r="AM212" s="1">
        <v>0</v>
      </c>
      <c r="AN212" s="1">
        <v>12488.96</v>
      </c>
      <c r="AO212" s="1">
        <v>0</v>
      </c>
      <c r="AP212" s="1">
        <v>12488.96</v>
      </c>
      <c r="AQ212" s="1">
        <v>0</v>
      </c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s="29" customFormat="1" x14ac:dyDescent="0.25">
      <c r="A213" s="29" t="s">
        <v>384</v>
      </c>
      <c r="B213" s="29" t="s">
        <v>385</v>
      </c>
      <c r="C213" s="29" t="s">
        <v>386</v>
      </c>
      <c r="D213" s="29" t="s">
        <v>387</v>
      </c>
      <c r="E213" s="29" t="s">
        <v>437</v>
      </c>
      <c r="F213" s="29" t="s">
        <v>438</v>
      </c>
      <c r="G213" s="29" t="s">
        <v>467</v>
      </c>
      <c r="H213" s="29" t="s">
        <v>468</v>
      </c>
      <c r="I213" s="29" t="s">
        <v>469</v>
      </c>
      <c r="J213" s="29" t="s">
        <v>470</v>
      </c>
      <c r="AG213" s="29" t="s">
        <v>915</v>
      </c>
      <c r="AH213" s="29" t="s">
        <v>916</v>
      </c>
      <c r="AJ213" s="29" t="s">
        <v>469</v>
      </c>
      <c r="AK213" s="1">
        <v>-1570</v>
      </c>
      <c r="AL213" s="1">
        <v>0</v>
      </c>
      <c r="AM213" s="1">
        <v>-1570</v>
      </c>
      <c r="AN213" s="1">
        <v>6187.95</v>
      </c>
      <c r="AO213" s="1">
        <v>0</v>
      </c>
      <c r="AP213" s="1">
        <v>6187.95</v>
      </c>
      <c r="AQ213" s="1">
        <v>0</v>
      </c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s="29" customFormat="1" x14ac:dyDescent="0.25">
      <c r="A214" s="29" t="s">
        <v>384</v>
      </c>
      <c r="B214" s="29" t="s">
        <v>385</v>
      </c>
      <c r="C214" s="29" t="s">
        <v>386</v>
      </c>
      <c r="D214" s="29" t="s">
        <v>387</v>
      </c>
      <c r="E214" s="29" t="s">
        <v>437</v>
      </c>
      <c r="F214" s="29" t="s">
        <v>438</v>
      </c>
      <c r="G214" s="29" t="s">
        <v>467</v>
      </c>
      <c r="H214" s="29" t="s">
        <v>468</v>
      </c>
      <c r="I214" s="29" t="s">
        <v>469</v>
      </c>
      <c r="J214" s="29" t="s">
        <v>470</v>
      </c>
      <c r="AG214" s="29" t="s">
        <v>917</v>
      </c>
      <c r="AH214" s="29" t="s">
        <v>783</v>
      </c>
      <c r="AJ214" s="29" t="s">
        <v>469</v>
      </c>
      <c r="AK214" s="1">
        <v>3018</v>
      </c>
      <c r="AL214" s="1">
        <v>0</v>
      </c>
      <c r="AM214" s="1">
        <v>3018</v>
      </c>
      <c r="AN214" s="1">
        <v>3183.05</v>
      </c>
      <c r="AO214" s="1">
        <v>0</v>
      </c>
      <c r="AP214" s="1">
        <v>3183.05</v>
      </c>
      <c r="AQ214" s="1">
        <v>0</v>
      </c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s="29" customFormat="1" x14ac:dyDescent="0.25">
      <c r="A215" s="29" t="s">
        <v>384</v>
      </c>
      <c r="B215" s="29" t="s">
        <v>385</v>
      </c>
      <c r="C215" s="29" t="s">
        <v>386</v>
      </c>
      <c r="D215" s="29" t="s">
        <v>387</v>
      </c>
      <c r="E215" s="29" t="s">
        <v>437</v>
      </c>
      <c r="F215" s="29" t="s">
        <v>438</v>
      </c>
      <c r="G215" s="29" t="s">
        <v>467</v>
      </c>
      <c r="H215" s="29" t="s">
        <v>468</v>
      </c>
      <c r="I215" s="29" t="s">
        <v>469</v>
      </c>
      <c r="J215" s="29" t="s">
        <v>470</v>
      </c>
      <c r="AG215" s="29" t="s">
        <v>918</v>
      </c>
      <c r="AH215" s="29" t="s">
        <v>919</v>
      </c>
      <c r="AJ215" s="29" t="s">
        <v>469</v>
      </c>
      <c r="AK215" s="1">
        <v>-26490</v>
      </c>
      <c r="AL215" s="1">
        <v>0</v>
      </c>
      <c r="AM215" s="1">
        <v>-26490</v>
      </c>
      <c r="AN215" s="1">
        <v>-28253</v>
      </c>
      <c r="AO215" s="1">
        <v>0</v>
      </c>
      <c r="AP215" s="1">
        <v>-28253</v>
      </c>
      <c r="AQ215" s="1">
        <v>0</v>
      </c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s="29" customFormat="1" x14ac:dyDescent="0.25">
      <c r="A216" s="29" t="s">
        <v>384</v>
      </c>
      <c r="B216" s="29" t="s">
        <v>385</v>
      </c>
      <c r="C216" s="29" t="s">
        <v>386</v>
      </c>
      <c r="D216" s="29" t="s">
        <v>387</v>
      </c>
      <c r="E216" s="29" t="s">
        <v>437</v>
      </c>
      <c r="F216" s="29" t="s">
        <v>438</v>
      </c>
      <c r="G216" s="29" t="s">
        <v>467</v>
      </c>
      <c r="H216" s="29" t="s">
        <v>468</v>
      </c>
      <c r="I216" s="29" t="s">
        <v>472</v>
      </c>
      <c r="J216" s="29" t="s">
        <v>20</v>
      </c>
      <c r="AG216" s="29" t="s">
        <v>920</v>
      </c>
      <c r="AH216" s="29" t="s">
        <v>921</v>
      </c>
      <c r="AJ216" s="29" t="s">
        <v>472</v>
      </c>
      <c r="AK216" s="1">
        <v>327873.71999999997</v>
      </c>
      <c r="AL216" s="1">
        <v>0</v>
      </c>
      <c r="AM216" s="1">
        <v>327873.71999999997</v>
      </c>
      <c r="AN216" s="1">
        <v>328665.17</v>
      </c>
      <c r="AO216" s="1">
        <v>0</v>
      </c>
      <c r="AP216" s="1">
        <v>328665.17</v>
      </c>
      <c r="AQ216" s="1">
        <v>0</v>
      </c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s="29" customFormat="1" x14ac:dyDescent="0.25">
      <c r="A217" s="29" t="s">
        <v>384</v>
      </c>
      <c r="B217" s="29" t="s">
        <v>385</v>
      </c>
      <c r="C217" s="29" t="s">
        <v>386</v>
      </c>
      <c r="D217" s="29" t="s">
        <v>387</v>
      </c>
      <c r="E217" s="29" t="s">
        <v>437</v>
      </c>
      <c r="F217" s="29" t="s">
        <v>438</v>
      </c>
      <c r="G217" s="29" t="s">
        <v>467</v>
      </c>
      <c r="H217" s="29" t="s">
        <v>468</v>
      </c>
      <c r="I217" s="29" t="s">
        <v>472</v>
      </c>
      <c r="J217" s="29" t="s">
        <v>20</v>
      </c>
      <c r="AG217" s="29" t="s">
        <v>922</v>
      </c>
      <c r="AH217" s="29" t="s">
        <v>923</v>
      </c>
      <c r="AJ217" s="29" t="s">
        <v>472</v>
      </c>
      <c r="AK217" s="1">
        <v>3199.04</v>
      </c>
      <c r="AL217" s="1">
        <v>0</v>
      </c>
      <c r="AM217" s="1">
        <v>3199.04</v>
      </c>
      <c r="AN217" s="1">
        <v>3199.04</v>
      </c>
      <c r="AO217" s="1">
        <v>0</v>
      </c>
      <c r="AP217" s="1">
        <v>3199.04</v>
      </c>
      <c r="AQ217" s="1">
        <v>0</v>
      </c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s="29" customFormat="1" x14ac:dyDescent="0.25">
      <c r="A218" s="29" t="s">
        <v>384</v>
      </c>
      <c r="B218" s="29" t="s">
        <v>385</v>
      </c>
      <c r="C218" s="29" t="s">
        <v>386</v>
      </c>
      <c r="D218" s="29" t="s">
        <v>387</v>
      </c>
      <c r="E218" s="29" t="s">
        <v>437</v>
      </c>
      <c r="F218" s="29" t="s">
        <v>438</v>
      </c>
      <c r="G218" s="29" t="s">
        <v>467</v>
      </c>
      <c r="H218" s="29" t="s">
        <v>468</v>
      </c>
      <c r="I218" s="29" t="s">
        <v>472</v>
      </c>
      <c r="J218" s="29" t="s">
        <v>20</v>
      </c>
      <c r="AG218" s="29" t="s">
        <v>924</v>
      </c>
      <c r="AH218" s="29" t="s">
        <v>821</v>
      </c>
      <c r="AJ218" s="29" t="s">
        <v>472</v>
      </c>
      <c r="AK218" s="1">
        <v>243330.14</v>
      </c>
      <c r="AL218" s="1">
        <v>0</v>
      </c>
      <c r="AM218" s="1">
        <v>243330.14</v>
      </c>
      <c r="AN218" s="1">
        <v>234509.75</v>
      </c>
      <c r="AO218" s="1">
        <v>0</v>
      </c>
      <c r="AP218" s="1">
        <v>234509.75</v>
      </c>
      <c r="AQ218" s="1">
        <v>0</v>
      </c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s="29" customFormat="1" x14ac:dyDescent="0.25">
      <c r="A219" s="29" t="s">
        <v>384</v>
      </c>
      <c r="B219" s="29" t="s">
        <v>385</v>
      </c>
      <c r="C219" s="29" t="s">
        <v>386</v>
      </c>
      <c r="D219" s="29" t="s">
        <v>387</v>
      </c>
      <c r="E219" s="29" t="s">
        <v>437</v>
      </c>
      <c r="F219" s="29" t="s">
        <v>438</v>
      </c>
      <c r="G219" s="29" t="s">
        <v>467</v>
      </c>
      <c r="H219" s="29" t="s">
        <v>468</v>
      </c>
      <c r="I219" s="29" t="s">
        <v>472</v>
      </c>
      <c r="J219" s="29" t="s">
        <v>20</v>
      </c>
      <c r="AG219" s="29" t="s">
        <v>925</v>
      </c>
      <c r="AH219" s="29" t="s">
        <v>926</v>
      </c>
      <c r="AJ219" s="29" t="s">
        <v>472</v>
      </c>
      <c r="AK219" s="1">
        <v>293783.28000000003</v>
      </c>
      <c r="AL219" s="1">
        <v>0</v>
      </c>
      <c r="AM219" s="1">
        <v>293783.28000000003</v>
      </c>
      <c r="AN219" s="1">
        <v>241230.02</v>
      </c>
      <c r="AO219" s="1">
        <v>0</v>
      </c>
      <c r="AP219" s="1">
        <v>241230.02</v>
      </c>
      <c r="AQ219" s="1">
        <v>0</v>
      </c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s="29" customFormat="1" x14ac:dyDescent="0.25">
      <c r="A220" s="29" t="s">
        <v>384</v>
      </c>
      <c r="B220" s="29" t="s">
        <v>385</v>
      </c>
      <c r="C220" s="29" t="s">
        <v>386</v>
      </c>
      <c r="D220" s="29" t="s">
        <v>387</v>
      </c>
      <c r="E220" s="29" t="s">
        <v>437</v>
      </c>
      <c r="F220" s="29" t="s">
        <v>438</v>
      </c>
      <c r="G220" s="29" t="s">
        <v>467</v>
      </c>
      <c r="H220" s="29" t="s">
        <v>468</v>
      </c>
      <c r="I220" s="29" t="s">
        <v>472</v>
      </c>
      <c r="J220" s="29" t="s">
        <v>20</v>
      </c>
      <c r="AG220" s="29" t="s">
        <v>927</v>
      </c>
      <c r="AH220" s="29" t="s">
        <v>928</v>
      </c>
      <c r="AJ220" s="29" t="s">
        <v>472</v>
      </c>
      <c r="AK220" s="1">
        <v>55302</v>
      </c>
      <c r="AL220" s="1">
        <v>0</v>
      </c>
      <c r="AM220" s="1">
        <v>55302</v>
      </c>
      <c r="AN220" s="1">
        <v>57225</v>
      </c>
      <c r="AO220" s="1">
        <v>0</v>
      </c>
      <c r="AP220" s="1">
        <v>57225</v>
      </c>
      <c r="AQ220" s="1">
        <v>0</v>
      </c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s="29" customFormat="1" x14ac:dyDescent="0.25">
      <c r="A221" s="29" t="s">
        <v>384</v>
      </c>
      <c r="B221" s="29" t="s">
        <v>385</v>
      </c>
      <c r="C221" s="29" t="s">
        <v>386</v>
      </c>
      <c r="D221" s="29" t="s">
        <v>387</v>
      </c>
      <c r="E221" s="29" t="s">
        <v>437</v>
      </c>
      <c r="F221" s="29" t="s">
        <v>438</v>
      </c>
      <c r="G221" s="29" t="s">
        <v>467</v>
      </c>
      <c r="H221" s="29" t="s">
        <v>468</v>
      </c>
      <c r="I221" s="29" t="s">
        <v>472</v>
      </c>
      <c r="J221" s="29" t="s">
        <v>20</v>
      </c>
      <c r="AG221" s="29" t="s">
        <v>929</v>
      </c>
      <c r="AH221" s="29" t="s">
        <v>930</v>
      </c>
      <c r="AJ221" s="29" t="s">
        <v>472</v>
      </c>
      <c r="AK221" s="1">
        <v>52829</v>
      </c>
      <c r="AL221" s="1">
        <v>0</v>
      </c>
      <c r="AM221" s="1">
        <v>52829</v>
      </c>
      <c r="AN221" s="1">
        <v>57672</v>
      </c>
      <c r="AO221" s="1">
        <v>0</v>
      </c>
      <c r="AP221" s="1">
        <v>57672</v>
      </c>
      <c r="AQ221" s="1">
        <v>0</v>
      </c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s="29" customFormat="1" x14ac:dyDescent="0.25">
      <c r="A222" s="29" t="s">
        <v>384</v>
      </c>
      <c r="B222" s="29" t="s">
        <v>385</v>
      </c>
      <c r="C222" s="29" t="s">
        <v>386</v>
      </c>
      <c r="D222" s="29" t="s">
        <v>387</v>
      </c>
      <c r="E222" s="29" t="s">
        <v>437</v>
      </c>
      <c r="F222" s="29" t="s">
        <v>438</v>
      </c>
      <c r="G222" s="29" t="s">
        <v>467</v>
      </c>
      <c r="H222" s="29" t="s">
        <v>468</v>
      </c>
      <c r="I222" s="29" t="s">
        <v>472</v>
      </c>
      <c r="J222" s="29" t="s">
        <v>20</v>
      </c>
      <c r="AG222" s="29" t="s">
        <v>931</v>
      </c>
      <c r="AH222" s="29" t="s">
        <v>932</v>
      </c>
      <c r="AJ222" s="29" t="s">
        <v>472</v>
      </c>
      <c r="AK222" s="1">
        <v>63018.25</v>
      </c>
      <c r="AL222" s="1">
        <v>0</v>
      </c>
      <c r="AM222" s="1">
        <v>63018.25</v>
      </c>
      <c r="AN222" s="1">
        <v>48171.68</v>
      </c>
      <c r="AO222" s="1">
        <v>0</v>
      </c>
      <c r="AP222" s="1">
        <v>48171.68</v>
      </c>
      <c r="AQ222" s="1">
        <v>0</v>
      </c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s="29" customFormat="1" x14ac:dyDescent="0.25">
      <c r="A223" s="29" t="s">
        <v>384</v>
      </c>
      <c r="B223" s="29" t="s">
        <v>385</v>
      </c>
      <c r="C223" s="29" t="s">
        <v>386</v>
      </c>
      <c r="D223" s="29" t="s">
        <v>387</v>
      </c>
      <c r="E223" s="29" t="s">
        <v>437</v>
      </c>
      <c r="F223" s="29" t="s">
        <v>438</v>
      </c>
      <c r="G223" s="29" t="s">
        <v>467</v>
      </c>
      <c r="H223" s="29" t="s">
        <v>468</v>
      </c>
      <c r="I223" s="29" t="s">
        <v>472</v>
      </c>
      <c r="J223" s="29" t="s">
        <v>20</v>
      </c>
      <c r="AG223" s="29" t="s">
        <v>933</v>
      </c>
      <c r="AH223" s="29" t="s">
        <v>934</v>
      </c>
      <c r="AJ223" s="29" t="s">
        <v>472</v>
      </c>
      <c r="AK223" s="1">
        <v>35028.57</v>
      </c>
      <c r="AL223" s="1">
        <v>0</v>
      </c>
      <c r="AM223" s="1">
        <v>35028.57</v>
      </c>
      <c r="AN223" s="1">
        <v>56949.32</v>
      </c>
      <c r="AO223" s="1">
        <v>0</v>
      </c>
      <c r="AP223" s="1">
        <v>56949.32</v>
      </c>
      <c r="AQ223" s="1">
        <v>0</v>
      </c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s="29" customFormat="1" x14ac:dyDescent="0.25">
      <c r="A224" s="29" t="s">
        <v>384</v>
      </c>
      <c r="B224" s="29" t="s">
        <v>385</v>
      </c>
      <c r="C224" s="29" t="s">
        <v>386</v>
      </c>
      <c r="D224" s="29" t="s">
        <v>387</v>
      </c>
      <c r="E224" s="29" t="s">
        <v>437</v>
      </c>
      <c r="F224" s="29" t="s">
        <v>438</v>
      </c>
      <c r="G224" s="29" t="s">
        <v>467</v>
      </c>
      <c r="H224" s="29" t="s">
        <v>468</v>
      </c>
      <c r="I224" s="29" t="s">
        <v>472</v>
      </c>
      <c r="J224" s="29" t="s">
        <v>20</v>
      </c>
      <c r="AG224" s="29" t="s">
        <v>935</v>
      </c>
      <c r="AH224" s="29" t="s">
        <v>936</v>
      </c>
      <c r="AJ224" s="29" t="s">
        <v>472</v>
      </c>
      <c r="AK224" s="1">
        <v>10734.04</v>
      </c>
      <c r="AL224" s="1">
        <v>0</v>
      </c>
      <c r="AM224" s="1">
        <v>10734.04</v>
      </c>
      <c r="AN224" s="1">
        <v>11314.62</v>
      </c>
      <c r="AO224" s="1">
        <v>0</v>
      </c>
      <c r="AP224" s="1">
        <v>11314.62</v>
      </c>
      <c r="AQ224" s="1">
        <v>0</v>
      </c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s="29" customFormat="1" x14ac:dyDescent="0.25">
      <c r="A225" s="29" t="s">
        <v>384</v>
      </c>
      <c r="B225" s="29" t="s">
        <v>385</v>
      </c>
      <c r="C225" s="29" t="s">
        <v>386</v>
      </c>
      <c r="D225" s="29" t="s">
        <v>387</v>
      </c>
      <c r="E225" s="29" t="s">
        <v>437</v>
      </c>
      <c r="F225" s="29" t="s">
        <v>438</v>
      </c>
      <c r="G225" s="29" t="s">
        <v>467</v>
      </c>
      <c r="H225" s="29" t="s">
        <v>468</v>
      </c>
      <c r="I225" s="29" t="s">
        <v>472</v>
      </c>
      <c r="J225" s="29" t="s">
        <v>20</v>
      </c>
      <c r="AG225" s="29" t="s">
        <v>937</v>
      </c>
      <c r="AH225" s="29" t="s">
        <v>938</v>
      </c>
      <c r="AJ225" s="29" t="s">
        <v>472</v>
      </c>
      <c r="AK225" s="1">
        <v>6813.85</v>
      </c>
      <c r="AL225" s="1">
        <v>0</v>
      </c>
      <c r="AM225" s="1">
        <v>6813.85</v>
      </c>
      <c r="AN225" s="1">
        <v>6392.12</v>
      </c>
      <c r="AO225" s="1">
        <v>0</v>
      </c>
      <c r="AP225" s="1">
        <v>6392.12</v>
      </c>
      <c r="AQ225" s="1">
        <v>0</v>
      </c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s="29" customFormat="1" x14ac:dyDescent="0.25">
      <c r="A226" s="29" t="s">
        <v>384</v>
      </c>
      <c r="B226" s="29" t="s">
        <v>385</v>
      </c>
      <c r="C226" s="29" t="s">
        <v>386</v>
      </c>
      <c r="D226" s="29" t="s">
        <v>387</v>
      </c>
      <c r="E226" s="29" t="s">
        <v>437</v>
      </c>
      <c r="F226" s="29" t="s">
        <v>438</v>
      </c>
      <c r="G226" s="29" t="s">
        <v>467</v>
      </c>
      <c r="H226" s="29" t="s">
        <v>468</v>
      </c>
      <c r="I226" s="29" t="s">
        <v>472</v>
      </c>
      <c r="J226" s="29" t="s">
        <v>20</v>
      </c>
      <c r="AG226" s="29" t="s">
        <v>939</v>
      </c>
      <c r="AH226" s="29" t="s">
        <v>940</v>
      </c>
      <c r="AJ226" s="29" t="s">
        <v>472</v>
      </c>
      <c r="AK226" s="1">
        <v>17482</v>
      </c>
      <c r="AL226" s="1">
        <v>0</v>
      </c>
      <c r="AM226" s="1">
        <v>17482</v>
      </c>
      <c r="AN226" s="1">
        <v>18917</v>
      </c>
      <c r="AO226" s="1">
        <v>0</v>
      </c>
      <c r="AP226" s="1">
        <v>18917</v>
      </c>
      <c r="AQ226" s="1">
        <v>0</v>
      </c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s="29" customFormat="1" x14ac:dyDescent="0.25">
      <c r="A227" s="29" t="s">
        <v>384</v>
      </c>
      <c r="B227" s="29" t="s">
        <v>385</v>
      </c>
      <c r="C227" s="29" t="s">
        <v>386</v>
      </c>
      <c r="D227" s="29" t="s">
        <v>387</v>
      </c>
      <c r="E227" s="29" t="s">
        <v>437</v>
      </c>
      <c r="F227" s="29" t="s">
        <v>438</v>
      </c>
      <c r="G227" s="29" t="s">
        <v>467</v>
      </c>
      <c r="H227" s="29" t="s">
        <v>468</v>
      </c>
      <c r="I227" s="29" t="s">
        <v>472</v>
      </c>
      <c r="J227" s="29" t="s">
        <v>20</v>
      </c>
      <c r="AG227" s="29" t="s">
        <v>941</v>
      </c>
      <c r="AH227" s="29" t="s">
        <v>942</v>
      </c>
      <c r="AJ227" s="29" t="s">
        <v>472</v>
      </c>
      <c r="AK227" s="1">
        <v>-7433.6</v>
      </c>
      <c r="AL227" s="1">
        <v>0</v>
      </c>
      <c r="AM227" s="1">
        <v>-7433.6</v>
      </c>
      <c r="AN227" s="1">
        <v>-138</v>
      </c>
      <c r="AO227" s="1">
        <v>0</v>
      </c>
      <c r="AP227" s="1">
        <v>-138</v>
      </c>
      <c r="AQ227" s="1">
        <v>0</v>
      </c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s="29" customFormat="1" x14ac:dyDescent="0.25">
      <c r="A228" s="29" t="s">
        <v>384</v>
      </c>
      <c r="B228" s="29" t="s">
        <v>385</v>
      </c>
      <c r="C228" s="29" t="s">
        <v>386</v>
      </c>
      <c r="D228" s="29" t="s">
        <v>387</v>
      </c>
      <c r="E228" s="29" t="s">
        <v>437</v>
      </c>
      <c r="F228" s="29" t="s">
        <v>438</v>
      </c>
      <c r="G228" s="29" t="s">
        <v>467</v>
      </c>
      <c r="H228" s="29" t="s">
        <v>468</v>
      </c>
      <c r="I228" s="29" t="s">
        <v>472</v>
      </c>
      <c r="J228" s="29" t="s">
        <v>20</v>
      </c>
      <c r="AG228" s="29" t="s">
        <v>943</v>
      </c>
      <c r="AH228" s="29" t="s">
        <v>944</v>
      </c>
      <c r="AJ228" s="29" t="s">
        <v>472</v>
      </c>
      <c r="AK228" s="1">
        <v>144264.43</v>
      </c>
      <c r="AL228" s="1">
        <v>0</v>
      </c>
      <c r="AM228" s="1">
        <v>144264.43</v>
      </c>
      <c r="AN228" s="1">
        <v>144612.68</v>
      </c>
      <c r="AO228" s="1">
        <v>0</v>
      </c>
      <c r="AP228" s="1">
        <v>144612.68</v>
      </c>
      <c r="AQ228" s="1">
        <v>0</v>
      </c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s="29" customFormat="1" x14ac:dyDescent="0.25">
      <c r="A229" s="29" t="s">
        <v>384</v>
      </c>
      <c r="B229" s="29" t="s">
        <v>385</v>
      </c>
      <c r="C229" s="29" t="s">
        <v>386</v>
      </c>
      <c r="D229" s="29" t="s">
        <v>387</v>
      </c>
      <c r="E229" s="29" t="s">
        <v>437</v>
      </c>
      <c r="F229" s="29" t="s">
        <v>438</v>
      </c>
      <c r="G229" s="29" t="s">
        <v>467</v>
      </c>
      <c r="H229" s="29" t="s">
        <v>468</v>
      </c>
      <c r="I229" s="29" t="s">
        <v>472</v>
      </c>
      <c r="J229" s="29" t="s">
        <v>20</v>
      </c>
      <c r="AG229" s="29" t="s">
        <v>945</v>
      </c>
      <c r="AH229" s="29" t="s">
        <v>946</v>
      </c>
      <c r="AJ229" s="29" t="s">
        <v>472</v>
      </c>
      <c r="AK229" s="1">
        <v>129265.78</v>
      </c>
      <c r="AL229" s="1">
        <v>0</v>
      </c>
      <c r="AM229" s="1">
        <v>129265.78</v>
      </c>
      <c r="AN229" s="1">
        <v>97924.7</v>
      </c>
      <c r="AO229" s="1">
        <v>0</v>
      </c>
      <c r="AP229" s="1">
        <v>97924.7</v>
      </c>
      <c r="AQ229" s="1">
        <v>0</v>
      </c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s="29" customFormat="1" x14ac:dyDescent="0.25">
      <c r="A230" s="29" t="s">
        <v>384</v>
      </c>
      <c r="B230" s="29" t="s">
        <v>385</v>
      </c>
      <c r="C230" s="29" t="s">
        <v>386</v>
      </c>
      <c r="D230" s="29" t="s">
        <v>387</v>
      </c>
      <c r="E230" s="29" t="s">
        <v>437</v>
      </c>
      <c r="F230" s="29" t="s">
        <v>438</v>
      </c>
      <c r="G230" s="29" t="s">
        <v>467</v>
      </c>
      <c r="H230" s="29" t="s">
        <v>468</v>
      </c>
      <c r="I230" s="29" t="s">
        <v>472</v>
      </c>
      <c r="J230" s="29" t="s">
        <v>20</v>
      </c>
      <c r="AG230" s="29" t="s">
        <v>947</v>
      </c>
      <c r="AH230" s="29" t="s">
        <v>948</v>
      </c>
      <c r="AJ230" s="29" t="s">
        <v>472</v>
      </c>
      <c r="AK230" s="1">
        <v>6819.15</v>
      </c>
      <c r="AL230" s="1">
        <v>0</v>
      </c>
      <c r="AM230" s="1">
        <v>6819.15</v>
      </c>
      <c r="AN230" s="1">
        <v>3619.23</v>
      </c>
      <c r="AO230" s="1">
        <v>0</v>
      </c>
      <c r="AP230" s="1">
        <v>3619.23</v>
      </c>
      <c r="AQ230" s="1">
        <v>0</v>
      </c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s="29" customFormat="1" x14ac:dyDescent="0.25">
      <c r="A231" s="29" t="s">
        <v>384</v>
      </c>
      <c r="B231" s="29" t="s">
        <v>385</v>
      </c>
      <c r="C231" s="29" t="s">
        <v>386</v>
      </c>
      <c r="D231" s="29" t="s">
        <v>387</v>
      </c>
      <c r="E231" s="29" t="s">
        <v>437</v>
      </c>
      <c r="F231" s="29" t="s">
        <v>438</v>
      </c>
      <c r="G231" s="29" t="s">
        <v>467</v>
      </c>
      <c r="H231" s="29" t="s">
        <v>468</v>
      </c>
      <c r="I231" s="29" t="s">
        <v>472</v>
      </c>
      <c r="J231" s="29" t="s">
        <v>20</v>
      </c>
      <c r="AG231" s="29" t="s">
        <v>949</v>
      </c>
      <c r="AH231" s="29" t="s">
        <v>950</v>
      </c>
      <c r="AJ231" s="29" t="s">
        <v>472</v>
      </c>
      <c r="AK231" s="1">
        <v>28810.91</v>
      </c>
      <c r="AL231" s="1">
        <v>0</v>
      </c>
      <c r="AM231" s="1">
        <v>28810.91</v>
      </c>
      <c r="AN231" s="1">
        <v>26963.52</v>
      </c>
      <c r="AO231" s="1">
        <v>0</v>
      </c>
      <c r="AP231" s="1">
        <v>26963.52</v>
      </c>
      <c r="AQ231" s="1">
        <v>0</v>
      </c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s="29" customFormat="1" x14ac:dyDescent="0.25">
      <c r="A232" s="29" t="s">
        <v>384</v>
      </c>
      <c r="B232" s="29" t="s">
        <v>385</v>
      </c>
      <c r="C232" s="29" t="s">
        <v>386</v>
      </c>
      <c r="D232" s="29" t="s">
        <v>387</v>
      </c>
      <c r="E232" s="29" t="s">
        <v>437</v>
      </c>
      <c r="F232" s="29" t="s">
        <v>438</v>
      </c>
      <c r="G232" s="29" t="s">
        <v>467</v>
      </c>
      <c r="H232" s="29" t="s">
        <v>468</v>
      </c>
      <c r="I232" s="29" t="s">
        <v>472</v>
      </c>
      <c r="J232" s="29" t="s">
        <v>20</v>
      </c>
      <c r="AG232" s="29" t="s">
        <v>951</v>
      </c>
      <c r="AH232" s="29" t="s">
        <v>952</v>
      </c>
      <c r="AJ232" s="29" t="s">
        <v>472</v>
      </c>
      <c r="AK232" s="1">
        <v>15343.09</v>
      </c>
      <c r="AL232" s="1">
        <v>0</v>
      </c>
      <c r="AM232" s="1">
        <v>15343.09</v>
      </c>
      <c r="AN232" s="1">
        <v>16286.55</v>
      </c>
      <c r="AO232" s="1">
        <v>0</v>
      </c>
      <c r="AP232" s="1">
        <v>16286.55</v>
      </c>
      <c r="AQ232" s="1">
        <v>0</v>
      </c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s="29" customFormat="1" x14ac:dyDescent="0.25">
      <c r="A233" s="29" t="s">
        <v>384</v>
      </c>
      <c r="B233" s="29" t="s">
        <v>385</v>
      </c>
      <c r="C233" s="29" t="s">
        <v>386</v>
      </c>
      <c r="D233" s="29" t="s">
        <v>387</v>
      </c>
      <c r="E233" s="29" t="s">
        <v>437</v>
      </c>
      <c r="F233" s="29" t="s">
        <v>438</v>
      </c>
      <c r="G233" s="29" t="s">
        <v>467</v>
      </c>
      <c r="H233" s="29" t="s">
        <v>468</v>
      </c>
      <c r="I233" s="29" t="s">
        <v>472</v>
      </c>
      <c r="J233" s="29" t="s">
        <v>20</v>
      </c>
      <c r="AG233" s="29" t="s">
        <v>953</v>
      </c>
      <c r="AH233" s="29" t="s">
        <v>736</v>
      </c>
      <c r="AJ233" s="29" t="s">
        <v>472</v>
      </c>
      <c r="AK233" s="1">
        <v>21139.37</v>
      </c>
      <c r="AL233" s="1">
        <v>0</v>
      </c>
      <c r="AM233" s="1">
        <v>21139.37</v>
      </c>
      <c r="AN233" s="1">
        <v>20268.169999999998</v>
      </c>
      <c r="AO233" s="1">
        <v>0</v>
      </c>
      <c r="AP233" s="1">
        <v>20268.169999999998</v>
      </c>
      <c r="AQ233" s="1">
        <v>0</v>
      </c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s="29" customFormat="1" x14ac:dyDescent="0.25">
      <c r="A234" s="29" t="s">
        <v>384</v>
      </c>
      <c r="B234" s="29" t="s">
        <v>385</v>
      </c>
      <c r="C234" s="29" t="s">
        <v>386</v>
      </c>
      <c r="D234" s="29" t="s">
        <v>387</v>
      </c>
      <c r="E234" s="29" t="s">
        <v>437</v>
      </c>
      <c r="F234" s="29" t="s">
        <v>438</v>
      </c>
      <c r="G234" s="29" t="s">
        <v>467</v>
      </c>
      <c r="H234" s="29" t="s">
        <v>468</v>
      </c>
      <c r="I234" s="29" t="s">
        <v>472</v>
      </c>
      <c r="J234" s="29" t="s">
        <v>20</v>
      </c>
      <c r="AG234" s="29" t="s">
        <v>954</v>
      </c>
      <c r="AH234" s="29" t="s">
        <v>749</v>
      </c>
      <c r="AJ234" s="29" t="s">
        <v>472</v>
      </c>
      <c r="AK234" s="1">
        <v>11415</v>
      </c>
      <c r="AL234" s="1">
        <v>0</v>
      </c>
      <c r="AM234" s="1">
        <v>11415</v>
      </c>
      <c r="AN234" s="1">
        <v>10245</v>
      </c>
      <c r="AO234" s="1">
        <v>0</v>
      </c>
      <c r="AP234" s="1">
        <v>10245</v>
      </c>
      <c r="AQ234" s="1">
        <v>0</v>
      </c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s="29" customFormat="1" x14ac:dyDescent="0.25">
      <c r="A235" s="29" t="s">
        <v>384</v>
      </c>
      <c r="B235" s="29" t="s">
        <v>385</v>
      </c>
      <c r="C235" s="29" t="s">
        <v>386</v>
      </c>
      <c r="D235" s="29" t="s">
        <v>387</v>
      </c>
      <c r="E235" s="29" t="s">
        <v>437</v>
      </c>
      <c r="F235" s="29" t="s">
        <v>438</v>
      </c>
      <c r="G235" s="29" t="s">
        <v>467</v>
      </c>
      <c r="H235" s="29" t="s">
        <v>468</v>
      </c>
      <c r="I235" s="29" t="s">
        <v>472</v>
      </c>
      <c r="J235" s="29" t="s">
        <v>20</v>
      </c>
      <c r="AG235" s="29" t="s">
        <v>955</v>
      </c>
      <c r="AH235" s="29" t="s">
        <v>956</v>
      </c>
      <c r="AJ235" s="29" t="s">
        <v>472</v>
      </c>
      <c r="AK235" s="1">
        <v>15412</v>
      </c>
      <c r="AL235" s="1">
        <v>0</v>
      </c>
      <c r="AM235" s="1">
        <v>15412</v>
      </c>
      <c r="AN235" s="1">
        <v>16737</v>
      </c>
      <c r="AO235" s="1">
        <v>0</v>
      </c>
      <c r="AP235" s="1">
        <v>16737</v>
      </c>
      <c r="AQ235" s="1">
        <v>0</v>
      </c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s="29" customFormat="1" x14ac:dyDescent="0.25">
      <c r="A236" s="29" t="s">
        <v>384</v>
      </c>
      <c r="B236" s="29" t="s">
        <v>385</v>
      </c>
      <c r="C236" s="29" t="s">
        <v>386</v>
      </c>
      <c r="D236" s="29" t="s">
        <v>387</v>
      </c>
      <c r="E236" s="29" t="s">
        <v>437</v>
      </c>
      <c r="F236" s="29" t="s">
        <v>438</v>
      </c>
      <c r="G236" s="29" t="s">
        <v>467</v>
      </c>
      <c r="H236" s="29" t="s">
        <v>468</v>
      </c>
      <c r="I236" s="29" t="s">
        <v>472</v>
      </c>
      <c r="J236" s="29" t="s">
        <v>20</v>
      </c>
      <c r="AG236" s="29" t="s">
        <v>957</v>
      </c>
      <c r="AH236" s="29" t="s">
        <v>787</v>
      </c>
      <c r="AJ236" s="29" t="s">
        <v>472</v>
      </c>
      <c r="AK236" s="1">
        <v>3315</v>
      </c>
      <c r="AL236" s="1">
        <v>0</v>
      </c>
      <c r="AM236" s="1">
        <v>3315</v>
      </c>
      <c r="AN236" s="1">
        <v>3575</v>
      </c>
      <c r="AO236" s="1">
        <v>0</v>
      </c>
      <c r="AP236" s="1">
        <v>3575</v>
      </c>
      <c r="AQ236" s="1">
        <v>0</v>
      </c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s="29" customFormat="1" x14ac:dyDescent="0.25">
      <c r="A237" s="29" t="s">
        <v>384</v>
      </c>
      <c r="B237" s="29" t="s">
        <v>385</v>
      </c>
      <c r="C237" s="29" t="s">
        <v>386</v>
      </c>
      <c r="D237" s="29" t="s">
        <v>387</v>
      </c>
      <c r="E237" s="29" t="s">
        <v>437</v>
      </c>
      <c r="F237" s="29" t="s">
        <v>438</v>
      </c>
      <c r="G237" s="29" t="s">
        <v>467</v>
      </c>
      <c r="H237" s="29" t="s">
        <v>468</v>
      </c>
      <c r="I237" s="29" t="s">
        <v>472</v>
      </c>
      <c r="J237" s="29" t="s">
        <v>20</v>
      </c>
      <c r="AG237" s="29" t="s">
        <v>473</v>
      </c>
      <c r="AH237" s="29" t="s">
        <v>474</v>
      </c>
      <c r="AJ237" s="29" t="s">
        <v>472</v>
      </c>
      <c r="AK237" s="1">
        <v>114106</v>
      </c>
      <c r="AL237" s="1">
        <v>0</v>
      </c>
      <c r="AM237" s="1">
        <v>114106</v>
      </c>
      <c r="AN237" s="1">
        <v>163418</v>
      </c>
      <c r="AO237" s="1">
        <v>0</v>
      </c>
      <c r="AP237" s="1">
        <v>163418</v>
      </c>
      <c r="AQ237" s="1">
        <v>0</v>
      </c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s="29" customFormat="1" x14ac:dyDescent="0.25">
      <c r="A238" s="29" t="s">
        <v>384</v>
      </c>
      <c r="B238" s="29" t="s">
        <v>385</v>
      </c>
      <c r="C238" s="29" t="s">
        <v>386</v>
      </c>
      <c r="D238" s="29" t="s">
        <v>387</v>
      </c>
      <c r="E238" s="29" t="s">
        <v>437</v>
      </c>
      <c r="F238" s="29" t="s">
        <v>438</v>
      </c>
      <c r="G238" s="29" t="s">
        <v>467</v>
      </c>
      <c r="H238" s="29" t="s">
        <v>468</v>
      </c>
      <c r="I238" s="29" t="s">
        <v>472</v>
      </c>
      <c r="J238" s="29" t="s">
        <v>20</v>
      </c>
      <c r="AG238" s="29" t="s">
        <v>475</v>
      </c>
      <c r="AH238" s="29" t="s">
        <v>958</v>
      </c>
      <c r="AJ238" s="29" t="s">
        <v>472</v>
      </c>
      <c r="AK238" s="1">
        <v>-43378.43</v>
      </c>
      <c r="AL238" s="1">
        <v>0</v>
      </c>
      <c r="AM238" s="1">
        <v>-43378.43</v>
      </c>
      <c r="AN238" s="1">
        <v>-45031.93</v>
      </c>
      <c r="AO238" s="1">
        <v>0</v>
      </c>
      <c r="AP238" s="1">
        <v>-45031.93</v>
      </c>
      <c r="AQ238" s="1">
        <v>0</v>
      </c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s="29" customFormat="1" x14ac:dyDescent="0.25">
      <c r="A239" s="29" t="s">
        <v>384</v>
      </c>
      <c r="B239" s="29" t="s">
        <v>385</v>
      </c>
      <c r="C239" s="29" t="s">
        <v>386</v>
      </c>
      <c r="D239" s="29" t="s">
        <v>387</v>
      </c>
      <c r="E239" s="29" t="s">
        <v>437</v>
      </c>
      <c r="F239" s="29" t="s">
        <v>438</v>
      </c>
      <c r="G239" s="29" t="s">
        <v>467</v>
      </c>
      <c r="H239" s="29" t="s">
        <v>468</v>
      </c>
      <c r="I239" s="29" t="s">
        <v>472</v>
      </c>
      <c r="J239" s="29" t="s">
        <v>20</v>
      </c>
      <c r="AG239" s="29" t="s">
        <v>959</v>
      </c>
      <c r="AH239" s="29" t="s">
        <v>960</v>
      </c>
      <c r="AJ239" s="29" t="s">
        <v>472</v>
      </c>
      <c r="AK239" s="1">
        <v>4520.01</v>
      </c>
      <c r="AL239" s="1">
        <v>0</v>
      </c>
      <c r="AM239" s="1">
        <v>4520.01</v>
      </c>
      <c r="AN239" s="1">
        <v>4520.01</v>
      </c>
      <c r="AO239" s="1">
        <v>0</v>
      </c>
      <c r="AP239" s="1">
        <v>4520.01</v>
      </c>
      <c r="AQ239" s="1">
        <v>0</v>
      </c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s="29" customFormat="1" x14ac:dyDescent="0.25">
      <c r="A240" s="29" t="s">
        <v>384</v>
      </c>
      <c r="B240" s="29" t="s">
        <v>385</v>
      </c>
      <c r="C240" s="29" t="s">
        <v>386</v>
      </c>
      <c r="D240" s="29" t="s">
        <v>387</v>
      </c>
      <c r="E240" s="29" t="s">
        <v>437</v>
      </c>
      <c r="F240" s="29" t="s">
        <v>438</v>
      </c>
      <c r="G240" s="29" t="s">
        <v>467</v>
      </c>
      <c r="H240" s="29" t="s">
        <v>468</v>
      </c>
      <c r="I240" s="29" t="s">
        <v>472</v>
      </c>
      <c r="J240" s="29" t="s">
        <v>20</v>
      </c>
      <c r="AG240" s="29" t="s">
        <v>961</v>
      </c>
      <c r="AH240" s="29" t="s">
        <v>960</v>
      </c>
      <c r="AJ240" s="29" t="s">
        <v>472</v>
      </c>
      <c r="AK240" s="1">
        <v>379276.59</v>
      </c>
      <c r="AL240" s="1">
        <v>0</v>
      </c>
      <c r="AM240" s="1">
        <v>379276.59</v>
      </c>
      <c r="AN240" s="1">
        <v>359503.28</v>
      </c>
      <c r="AO240" s="1">
        <v>0</v>
      </c>
      <c r="AP240" s="1">
        <v>359503.28</v>
      </c>
      <c r="AQ240" s="1">
        <v>0</v>
      </c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s="29" customFormat="1" x14ac:dyDescent="0.25">
      <c r="A241" s="29" t="s">
        <v>384</v>
      </c>
      <c r="B241" s="29" t="s">
        <v>385</v>
      </c>
      <c r="C241" s="29" t="s">
        <v>386</v>
      </c>
      <c r="D241" s="29" t="s">
        <v>387</v>
      </c>
      <c r="E241" s="29" t="s">
        <v>437</v>
      </c>
      <c r="F241" s="29" t="s">
        <v>438</v>
      </c>
      <c r="G241" s="29" t="s">
        <v>467</v>
      </c>
      <c r="H241" s="29" t="s">
        <v>468</v>
      </c>
      <c r="I241" s="29" t="s">
        <v>472</v>
      </c>
      <c r="J241" s="29" t="s">
        <v>20</v>
      </c>
      <c r="AG241" s="29" t="s">
        <v>476</v>
      </c>
      <c r="AH241" s="29" t="s">
        <v>962</v>
      </c>
      <c r="AJ241" s="29" t="s">
        <v>472</v>
      </c>
      <c r="AK241" s="1">
        <v>-39818.11</v>
      </c>
      <c r="AL241" s="1">
        <v>0</v>
      </c>
      <c r="AM241" s="1">
        <v>-39818.11</v>
      </c>
      <c r="AN241" s="1">
        <v>-34246.89</v>
      </c>
      <c r="AO241" s="1">
        <v>0</v>
      </c>
      <c r="AP241" s="1">
        <v>-34246.89</v>
      </c>
      <c r="AQ241" s="1">
        <v>0</v>
      </c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s="29" customFormat="1" x14ac:dyDescent="0.25">
      <c r="A242" s="29" t="s">
        <v>384</v>
      </c>
      <c r="B242" s="29" t="s">
        <v>385</v>
      </c>
      <c r="C242" s="29" t="s">
        <v>386</v>
      </c>
      <c r="D242" s="29" t="s">
        <v>387</v>
      </c>
      <c r="E242" s="29" t="s">
        <v>437</v>
      </c>
      <c r="F242" s="29" t="s">
        <v>438</v>
      </c>
      <c r="G242" s="29" t="s">
        <v>467</v>
      </c>
      <c r="H242" s="29" t="s">
        <v>468</v>
      </c>
      <c r="I242" s="29" t="s">
        <v>472</v>
      </c>
      <c r="J242" s="29" t="s">
        <v>20</v>
      </c>
      <c r="AG242" s="29" t="s">
        <v>477</v>
      </c>
      <c r="AH242" s="29" t="s">
        <v>963</v>
      </c>
      <c r="AJ242" s="29" t="s">
        <v>472</v>
      </c>
      <c r="AK242" s="1">
        <v>-1210.5899999999999</v>
      </c>
      <c r="AL242" s="1">
        <v>0</v>
      </c>
      <c r="AM242" s="1">
        <v>-1210.5899999999999</v>
      </c>
      <c r="AN242" s="1">
        <v>1444.34</v>
      </c>
      <c r="AO242" s="1">
        <v>0</v>
      </c>
      <c r="AP242" s="1">
        <v>1444.34</v>
      </c>
      <c r="AQ242" s="1">
        <v>0</v>
      </c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s="29" customFormat="1" x14ac:dyDescent="0.25">
      <c r="A243" s="29" t="s">
        <v>384</v>
      </c>
      <c r="B243" s="29" t="s">
        <v>385</v>
      </c>
      <c r="C243" s="29" t="s">
        <v>386</v>
      </c>
      <c r="D243" s="29" t="s">
        <v>387</v>
      </c>
      <c r="E243" s="29" t="s">
        <v>437</v>
      </c>
      <c r="F243" s="29" t="s">
        <v>438</v>
      </c>
      <c r="G243" s="29" t="s">
        <v>467</v>
      </c>
      <c r="H243" s="29" t="s">
        <v>468</v>
      </c>
      <c r="I243" s="29" t="s">
        <v>472</v>
      </c>
      <c r="J243" s="29" t="s">
        <v>20</v>
      </c>
      <c r="AG243" s="29" t="s">
        <v>964</v>
      </c>
      <c r="AH243" s="29" t="s">
        <v>965</v>
      </c>
      <c r="AJ243" s="29" t="s">
        <v>472</v>
      </c>
      <c r="AK243" s="1">
        <v>892.32</v>
      </c>
      <c r="AL243" s="1">
        <v>0</v>
      </c>
      <c r="AM243" s="1">
        <v>892.32</v>
      </c>
      <c r="AN243" s="1">
        <v>1175</v>
      </c>
      <c r="AO243" s="1">
        <v>0</v>
      </c>
      <c r="AP243" s="1">
        <v>1175</v>
      </c>
      <c r="AQ243" s="1">
        <v>0</v>
      </c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s="29" customFormat="1" x14ac:dyDescent="0.25">
      <c r="A244" s="29" t="s">
        <v>384</v>
      </c>
      <c r="B244" s="29" t="s">
        <v>385</v>
      </c>
      <c r="C244" s="29" t="s">
        <v>386</v>
      </c>
      <c r="D244" s="29" t="s">
        <v>387</v>
      </c>
      <c r="E244" s="29" t="s">
        <v>437</v>
      </c>
      <c r="F244" s="29" t="s">
        <v>438</v>
      </c>
      <c r="G244" s="29" t="s">
        <v>467</v>
      </c>
      <c r="H244" s="29" t="s">
        <v>468</v>
      </c>
      <c r="I244" s="29" t="s">
        <v>472</v>
      </c>
      <c r="J244" s="29" t="s">
        <v>20</v>
      </c>
      <c r="AG244" s="29" t="s">
        <v>966</v>
      </c>
      <c r="AH244" s="29" t="s">
        <v>738</v>
      </c>
      <c r="AJ244" s="29" t="s">
        <v>472</v>
      </c>
      <c r="AK244" s="1">
        <v>0</v>
      </c>
      <c r="AL244" s="1">
        <v>0</v>
      </c>
      <c r="AM244" s="1">
        <v>0</v>
      </c>
      <c r="AN244" s="1">
        <v>7367</v>
      </c>
      <c r="AO244" s="1">
        <v>0</v>
      </c>
      <c r="AP244" s="1">
        <v>7367</v>
      </c>
      <c r="AQ244" s="1">
        <v>0</v>
      </c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s="29" customFormat="1" x14ac:dyDescent="0.25">
      <c r="A245" s="29" t="s">
        <v>384</v>
      </c>
      <c r="B245" s="29" t="s">
        <v>385</v>
      </c>
      <c r="C245" s="29" t="s">
        <v>386</v>
      </c>
      <c r="D245" s="29" t="s">
        <v>387</v>
      </c>
      <c r="E245" s="29" t="s">
        <v>437</v>
      </c>
      <c r="F245" s="29" t="s">
        <v>438</v>
      </c>
      <c r="G245" s="29" t="s">
        <v>467</v>
      </c>
      <c r="H245" s="29" t="s">
        <v>468</v>
      </c>
      <c r="I245" s="29" t="s">
        <v>478</v>
      </c>
      <c r="J245" s="29" t="s">
        <v>50</v>
      </c>
      <c r="AG245" s="29" t="s">
        <v>967</v>
      </c>
      <c r="AH245" s="29" t="s">
        <v>968</v>
      </c>
      <c r="AJ245" s="29" t="s">
        <v>478</v>
      </c>
      <c r="AK245" s="1">
        <v>7238.1</v>
      </c>
      <c r="AL245" s="1">
        <v>0</v>
      </c>
      <c r="AM245" s="1">
        <v>7238.1</v>
      </c>
      <c r="AN245" s="1">
        <v>36176.46</v>
      </c>
      <c r="AO245" s="1">
        <v>0</v>
      </c>
      <c r="AP245" s="1">
        <v>36176.46</v>
      </c>
      <c r="AQ245" s="1">
        <v>0</v>
      </c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s="29" customFormat="1" x14ac:dyDescent="0.25">
      <c r="A246" s="29" t="s">
        <v>384</v>
      </c>
      <c r="B246" s="29" t="s">
        <v>385</v>
      </c>
      <c r="C246" s="29" t="s">
        <v>386</v>
      </c>
      <c r="D246" s="29" t="s">
        <v>387</v>
      </c>
      <c r="E246" s="29" t="s">
        <v>437</v>
      </c>
      <c r="F246" s="29" t="s">
        <v>438</v>
      </c>
      <c r="G246" s="29" t="s">
        <v>467</v>
      </c>
      <c r="H246" s="29" t="s">
        <v>468</v>
      </c>
      <c r="I246" s="29" t="s">
        <v>479</v>
      </c>
      <c r="J246" s="29" t="s">
        <v>52</v>
      </c>
      <c r="AG246" s="29" t="s">
        <v>969</v>
      </c>
      <c r="AH246" s="29" t="s">
        <v>970</v>
      </c>
      <c r="AJ246" s="29" t="s">
        <v>479</v>
      </c>
      <c r="AK246" s="1">
        <v>249.62</v>
      </c>
      <c r="AL246" s="1">
        <v>0</v>
      </c>
      <c r="AM246" s="1">
        <v>249.62</v>
      </c>
      <c r="AN246" s="1">
        <v>249.62</v>
      </c>
      <c r="AO246" s="1">
        <v>0</v>
      </c>
      <c r="AP246" s="1">
        <v>249.62</v>
      </c>
      <c r="AQ246" s="1">
        <v>0</v>
      </c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s="29" customFormat="1" x14ac:dyDescent="0.25">
      <c r="A247" s="29" t="s">
        <v>384</v>
      </c>
      <c r="B247" s="29" t="s">
        <v>385</v>
      </c>
      <c r="C247" s="29" t="s">
        <v>386</v>
      </c>
      <c r="D247" s="29" t="s">
        <v>387</v>
      </c>
      <c r="E247" s="29" t="s">
        <v>437</v>
      </c>
      <c r="F247" s="29" t="s">
        <v>438</v>
      </c>
      <c r="G247" s="29" t="s">
        <v>467</v>
      </c>
      <c r="H247" s="29" t="s">
        <v>468</v>
      </c>
      <c r="I247" s="29" t="s">
        <v>479</v>
      </c>
      <c r="J247" s="29" t="s">
        <v>52</v>
      </c>
      <c r="AG247" s="29" t="s">
        <v>971</v>
      </c>
      <c r="AH247" s="29" t="s">
        <v>970</v>
      </c>
      <c r="AJ247" s="29" t="s">
        <v>479</v>
      </c>
      <c r="AK247" s="1">
        <v>806.94</v>
      </c>
      <c r="AL247" s="1">
        <v>0</v>
      </c>
      <c r="AM247" s="1">
        <v>806.94</v>
      </c>
      <c r="AN247" s="1">
        <v>655.74</v>
      </c>
      <c r="AO247" s="1">
        <v>0</v>
      </c>
      <c r="AP247" s="1">
        <v>655.74</v>
      </c>
      <c r="AQ247" s="1">
        <v>0</v>
      </c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s="29" customFormat="1" x14ac:dyDescent="0.25">
      <c r="A248" s="29" t="s">
        <v>384</v>
      </c>
      <c r="B248" s="29" t="s">
        <v>385</v>
      </c>
      <c r="C248" s="29" t="s">
        <v>386</v>
      </c>
      <c r="D248" s="29" t="s">
        <v>387</v>
      </c>
      <c r="E248" s="29" t="s">
        <v>437</v>
      </c>
      <c r="F248" s="29" t="s">
        <v>438</v>
      </c>
      <c r="G248" s="29" t="s">
        <v>467</v>
      </c>
      <c r="H248" s="29" t="s">
        <v>468</v>
      </c>
      <c r="I248" s="29" t="s">
        <v>479</v>
      </c>
      <c r="J248" s="29" t="s">
        <v>52</v>
      </c>
      <c r="AG248" s="29" t="s">
        <v>972</v>
      </c>
      <c r="AH248" s="29" t="s">
        <v>973</v>
      </c>
      <c r="AJ248" s="29" t="s">
        <v>479</v>
      </c>
      <c r="AK248" s="1">
        <v>982.1</v>
      </c>
      <c r="AL248" s="1">
        <v>0</v>
      </c>
      <c r="AM248" s="1">
        <v>982.1</v>
      </c>
      <c r="AN248" s="1">
        <v>982.1</v>
      </c>
      <c r="AO248" s="1">
        <v>0</v>
      </c>
      <c r="AP248" s="1">
        <v>982.1</v>
      </c>
      <c r="AQ248" s="1">
        <v>0</v>
      </c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s="29" customFormat="1" x14ac:dyDescent="0.25">
      <c r="A249" s="29" t="s">
        <v>384</v>
      </c>
      <c r="B249" s="29" t="s">
        <v>385</v>
      </c>
      <c r="C249" s="29" t="s">
        <v>386</v>
      </c>
      <c r="D249" s="29" t="s">
        <v>387</v>
      </c>
      <c r="E249" s="29" t="s">
        <v>437</v>
      </c>
      <c r="F249" s="29" t="s">
        <v>438</v>
      </c>
      <c r="G249" s="29" t="s">
        <v>467</v>
      </c>
      <c r="H249" s="29" t="s">
        <v>468</v>
      </c>
      <c r="I249" s="29" t="s">
        <v>479</v>
      </c>
      <c r="J249" s="29" t="s">
        <v>52</v>
      </c>
      <c r="AG249" s="29" t="s">
        <v>480</v>
      </c>
      <c r="AH249" s="29" t="s">
        <v>974</v>
      </c>
      <c r="AJ249" s="29" t="s">
        <v>479</v>
      </c>
      <c r="AK249" s="1">
        <v>85137</v>
      </c>
      <c r="AL249" s="1">
        <v>0</v>
      </c>
      <c r="AM249" s="1">
        <v>85137</v>
      </c>
      <c r="AN249" s="1">
        <v>99343</v>
      </c>
      <c r="AO249" s="1">
        <v>0</v>
      </c>
      <c r="AP249" s="1">
        <v>99343</v>
      </c>
      <c r="AQ249" s="1">
        <v>0</v>
      </c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s="29" customFormat="1" x14ac:dyDescent="0.25">
      <c r="A250" s="29" t="s">
        <v>384</v>
      </c>
      <c r="B250" s="29" t="s">
        <v>385</v>
      </c>
      <c r="C250" s="29" t="s">
        <v>386</v>
      </c>
      <c r="D250" s="29" t="s">
        <v>387</v>
      </c>
      <c r="E250" s="29" t="s">
        <v>437</v>
      </c>
      <c r="F250" s="29" t="s">
        <v>438</v>
      </c>
      <c r="G250" s="29" t="s">
        <v>467</v>
      </c>
      <c r="H250" s="29" t="s">
        <v>468</v>
      </c>
      <c r="I250" s="29" t="s">
        <v>479</v>
      </c>
      <c r="J250" s="29" t="s">
        <v>52</v>
      </c>
      <c r="AG250" s="29" t="s">
        <v>975</v>
      </c>
      <c r="AH250" s="29" t="s">
        <v>976</v>
      </c>
      <c r="AJ250" s="29" t="s">
        <v>479</v>
      </c>
      <c r="AK250" s="1">
        <v>0</v>
      </c>
      <c r="AL250" s="1">
        <v>0</v>
      </c>
      <c r="AM250" s="1">
        <v>0</v>
      </c>
      <c r="AN250" s="1">
        <v>-145950</v>
      </c>
      <c r="AO250" s="1">
        <v>0</v>
      </c>
      <c r="AP250" s="1">
        <v>-145950</v>
      </c>
      <c r="AQ250" s="1">
        <v>0</v>
      </c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s="29" customFormat="1" x14ac:dyDescent="0.25">
      <c r="A251" s="29" t="s">
        <v>384</v>
      </c>
      <c r="B251" s="29" t="s">
        <v>385</v>
      </c>
      <c r="C251" s="29" t="s">
        <v>386</v>
      </c>
      <c r="D251" s="29" t="s">
        <v>387</v>
      </c>
      <c r="E251" s="29" t="s">
        <v>437</v>
      </c>
      <c r="F251" s="29" t="s">
        <v>438</v>
      </c>
      <c r="G251" s="29" t="s">
        <v>467</v>
      </c>
      <c r="H251" s="29" t="s">
        <v>468</v>
      </c>
      <c r="I251" s="29" t="s">
        <v>479</v>
      </c>
      <c r="J251" s="29" t="s">
        <v>52</v>
      </c>
      <c r="AG251" s="29" t="s">
        <v>481</v>
      </c>
      <c r="AH251" s="29" t="s">
        <v>977</v>
      </c>
      <c r="AJ251" s="29" t="s">
        <v>479</v>
      </c>
      <c r="AK251" s="1">
        <v>0</v>
      </c>
      <c r="AL251" s="1">
        <v>0</v>
      </c>
      <c r="AM251" s="1">
        <v>0</v>
      </c>
      <c r="AN251" s="1">
        <v>-0.84</v>
      </c>
      <c r="AO251" s="1">
        <v>0</v>
      </c>
      <c r="AP251" s="1">
        <v>-0.84</v>
      </c>
      <c r="AQ251" s="1">
        <v>0</v>
      </c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s="29" customFormat="1" x14ac:dyDescent="0.25">
      <c r="A252" s="29" t="s">
        <v>384</v>
      </c>
      <c r="B252" s="29" t="s">
        <v>385</v>
      </c>
      <c r="C252" s="29" t="s">
        <v>386</v>
      </c>
      <c r="D252" s="29" t="s">
        <v>387</v>
      </c>
      <c r="E252" s="29" t="s">
        <v>437</v>
      </c>
      <c r="F252" s="29" t="s">
        <v>438</v>
      </c>
      <c r="G252" s="29" t="s">
        <v>467</v>
      </c>
      <c r="H252" s="29" t="s">
        <v>468</v>
      </c>
      <c r="I252" s="29" t="s">
        <v>482</v>
      </c>
      <c r="J252" s="29" t="s">
        <v>483</v>
      </c>
      <c r="AG252" s="29" t="s">
        <v>484</v>
      </c>
      <c r="AH252" s="29" t="s">
        <v>978</v>
      </c>
      <c r="AJ252" s="29" t="s">
        <v>482</v>
      </c>
      <c r="AK252" s="1">
        <v>842986.03</v>
      </c>
      <c r="AL252" s="1">
        <v>0</v>
      </c>
      <c r="AM252" s="1">
        <v>842986.03</v>
      </c>
      <c r="AN252" s="1">
        <v>311877.23</v>
      </c>
      <c r="AO252" s="1">
        <v>0</v>
      </c>
      <c r="AP252" s="1">
        <v>311877.23</v>
      </c>
      <c r="AQ252" s="1">
        <v>0</v>
      </c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s="29" customFormat="1" x14ac:dyDescent="0.25">
      <c r="A253" s="29" t="s">
        <v>384</v>
      </c>
      <c r="B253" s="29" t="s">
        <v>385</v>
      </c>
      <c r="C253" s="29" t="s">
        <v>386</v>
      </c>
      <c r="D253" s="29" t="s">
        <v>387</v>
      </c>
      <c r="E253" s="29" t="s">
        <v>437</v>
      </c>
      <c r="F253" s="29" t="s">
        <v>438</v>
      </c>
      <c r="G253" s="29" t="s">
        <v>979</v>
      </c>
      <c r="H253" s="29" t="s">
        <v>980</v>
      </c>
      <c r="AG253" s="29" t="s">
        <v>981</v>
      </c>
      <c r="AH253" s="29" t="s">
        <v>982</v>
      </c>
      <c r="AJ253" s="29" t="s">
        <v>979</v>
      </c>
      <c r="AK253" s="1">
        <v>26.02</v>
      </c>
      <c r="AL253" s="1">
        <v>0</v>
      </c>
      <c r="AM253" s="1">
        <v>26.02</v>
      </c>
      <c r="AN253" s="1">
        <v>0</v>
      </c>
      <c r="AO253" s="1">
        <v>0</v>
      </c>
      <c r="AP253" s="1">
        <v>0</v>
      </c>
      <c r="AQ253" s="1">
        <v>0</v>
      </c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s="29" customFormat="1" x14ac:dyDescent="0.25">
      <c r="A254" s="29" t="s">
        <v>384</v>
      </c>
      <c r="B254" s="29" t="s">
        <v>385</v>
      </c>
      <c r="C254" s="29" t="s">
        <v>485</v>
      </c>
      <c r="D254" s="29" t="s">
        <v>486</v>
      </c>
      <c r="E254" s="29" t="s">
        <v>487</v>
      </c>
      <c r="F254" s="29" t="s">
        <v>488</v>
      </c>
      <c r="G254" s="29" t="s">
        <v>489</v>
      </c>
      <c r="H254" s="29" t="s">
        <v>490</v>
      </c>
      <c r="I254" s="29" t="s">
        <v>491</v>
      </c>
      <c r="J254" s="29" t="s">
        <v>59</v>
      </c>
      <c r="AG254" s="29" t="s">
        <v>603</v>
      </c>
      <c r="AH254" s="29" t="s">
        <v>604</v>
      </c>
      <c r="AJ254" s="29" t="s">
        <v>491</v>
      </c>
      <c r="AK254" s="1">
        <v>0</v>
      </c>
      <c r="AL254" s="1">
        <v>0</v>
      </c>
      <c r="AM254" s="1">
        <v>0</v>
      </c>
      <c r="AN254" s="1">
        <v>330</v>
      </c>
      <c r="AO254" s="1">
        <v>0</v>
      </c>
      <c r="AP254" s="1">
        <v>330</v>
      </c>
      <c r="AQ254" s="1">
        <v>0</v>
      </c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s="29" customFormat="1" x14ac:dyDescent="0.25">
      <c r="A255" s="29" t="s">
        <v>384</v>
      </c>
      <c r="B255" s="29" t="s">
        <v>385</v>
      </c>
      <c r="C255" s="29" t="s">
        <v>485</v>
      </c>
      <c r="D255" s="29" t="s">
        <v>486</v>
      </c>
      <c r="E255" s="29" t="s">
        <v>487</v>
      </c>
      <c r="F255" s="29" t="s">
        <v>488</v>
      </c>
      <c r="G255" s="29" t="s">
        <v>489</v>
      </c>
      <c r="H255" s="29" t="s">
        <v>490</v>
      </c>
      <c r="I255" s="29" t="s">
        <v>491</v>
      </c>
      <c r="J255" s="29" t="s">
        <v>59</v>
      </c>
      <c r="AG255" s="29" t="s">
        <v>605</v>
      </c>
      <c r="AH255" s="29" t="s">
        <v>606</v>
      </c>
      <c r="AJ255" s="29" t="s">
        <v>491</v>
      </c>
      <c r="AK255" s="1">
        <v>40273.019999999997</v>
      </c>
      <c r="AL255" s="1">
        <v>0</v>
      </c>
      <c r="AM255" s="1">
        <v>40273.019999999997</v>
      </c>
      <c r="AN255" s="1">
        <v>28364.67</v>
      </c>
      <c r="AO255" s="1">
        <v>0</v>
      </c>
      <c r="AP255" s="1">
        <v>28364.67</v>
      </c>
      <c r="AQ255" s="1">
        <v>0</v>
      </c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s="29" customFormat="1" x14ac:dyDescent="0.25">
      <c r="A256" s="29" t="s">
        <v>384</v>
      </c>
      <c r="B256" s="29" t="s">
        <v>385</v>
      </c>
      <c r="C256" s="29" t="s">
        <v>485</v>
      </c>
      <c r="D256" s="29" t="s">
        <v>486</v>
      </c>
      <c r="E256" s="29" t="s">
        <v>487</v>
      </c>
      <c r="F256" s="29" t="s">
        <v>488</v>
      </c>
      <c r="G256" s="29" t="s">
        <v>489</v>
      </c>
      <c r="H256" s="29" t="s">
        <v>490</v>
      </c>
      <c r="I256" s="29" t="s">
        <v>492</v>
      </c>
      <c r="J256" s="29" t="s">
        <v>493</v>
      </c>
      <c r="AG256" s="29" t="s">
        <v>449</v>
      </c>
      <c r="AH256" s="29" t="s">
        <v>607</v>
      </c>
      <c r="AJ256" s="29" t="s">
        <v>492</v>
      </c>
      <c r="AK256" s="1">
        <v>36355</v>
      </c>
      <c r="AL256" s="1">
        <v>0</v>
      </c>
      <c r="AM256" s="1">
        <v>36355</v>
      </c>
      <c r="AN256" s="1">
        <v>133914.34</v>
      </c>
      <c r="AO256" s="1">
        <v>0</v>
      </c>
      <c r="AP256" s="1">
        <v>133914.34</v>
      </c>
      <c r="AQ256" s="1">
        <v>0</v>
      </c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s="29" customFormat="1" x14ac:dyDescent="0.25">
      <c r="A257" s="29" t="s">
        <v>384</v>
      </c>
      <c r="B257" s="29" t="s">
        <v>385</v>
      </c>
      <c r="C257" s="29" t="s">
        <v>485</v>
      </c>
      <c r="D257" s="29" t="s">
        <v>486</v>
      </c>
      <c r="E257" s="29" t="s">
        <v>487</v>
      </c>
      <c r="F257" s="29" t="s">
        <v>488</v>
      </c>
      <c r="G257" s="29" t="s">
        <v>489</v>
      </c>
      <c r="H257" s="29" t="s">
        <v>490</v>
      </c>
      <c r="I257" s="29" t="s">
        <v>492</v>
      </c>
      <c r="J257" s="29" t="s">
        <v>493</v>
      </c>
      <c r="AG257" s="29" t="s">
        <v>608</v>
      </c>
      <c r="AH257" s="29" t="s">
        <v>609</v>
      </c>
      <c r="AJ257" s="29" t="s">
        <v>492</v>
      </c>
      <c r="AK257" s="1">
        <v>3394.67</v>
      </c>
      <c r="AL257" s="1">
        <v>0</v>
      </c>
      <c r="AM257" s="1">
        <v>3394.67</v>
      </c>
      <c r="AN257" s="1">
        <v>10788.15</v>
      </c>
      <c r="AO257" s="1">
        <v>0</v>
      </c>
      <c r="AP257" s="1">
        <v>10788.15</v>
      </c>
      <c r="AQ257" s="1">
        <v>0</v>
      </c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s="29" customFormat="1" x14ac:dyDescent="0.25">
      <c r="A258" s="29" t="s">
        <v>384</v>
      </c>
      <c r="B258" s="29" t="s">
        <v>385</v>
      </c>
      <c r="C258" s="29" t="s">
        <v>485</v>
      </c>
      <c r="D258" s="29" t="s">
        <v>486</v>
      </c>
      <c r="E258" s="29" t="s">
        <v>487</v>
      </c>
      <c r="F258" s="29" t="s">
        <v>488</v>
      </c>
      <c r="G258" s="29" t="s">
        <v>489</v>
      </c>
      <c r="H258" s="29" t="s">
        <v>490</v>
      </c>
      <c r="I258" s="29" t="s">
        <v>492</v>
      </c>
      <c r="J258" s="29" t="s">
        <v>493</v>
      </c>
      <c r="AG258" s="29" t="s">
        <v>610</v>
      </c>
      <c r="AH258" s="29" t="s">
        <v>611</v>
      </c>
      <c r="AJ258" s="29" t="s">
        <v>492</v>
      </c>
      <c r="AK258" s="1">
        <v>82617.710000000006</v>
      </c>
      <c r="AL258" s="1">
        <v>0</v>
      </c>
      <c r="AM258" s="1">
        <v>82617.710000000006</v>
      </c>
      <c r="AN258" s="1">
        <v>100386.55</v>
      </c>
      <c r="AO258" s="1">
        <v>0</v>
      </c>
      <c r="AP258" s="1">
        <v>100386.55</v>
      </c>
      <c r="AQ258" s="1">
        <v>0</v>
      </c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s="29" customFormat="1" x14ac:dyDescent="0.25">
      <c r="A259" s="29" t="s">
        <v>384</v>
      </c>
      <c r="B259" s="29" t="s">
        <v>385</v>
      </c>
      <c r="C259" s="29" t="s">
        <v>485</v>
      </c>
      <c r="D259" s="29" t="s">
        <v>486</v>
      </c>
      <c r="E259" s="29" t="s">
        <v>487</v>
      </c>
      <c r="F259" s="29" t="s">
        <v>488</v>
      </c>
      <c r="G259" s="29" t="s">
        <v>489</v>
      </c>
      <c r="H259" s="29" t="s">
        <v>490</v>
      </c>
      <c r="I259" s="29" t="s">
        <v>492</v>
      </c>
      <c r="J259" s="29" t="s">
        <v>493</v>
      </c>
      <c r="AG259" s="29" t="s">
        <v>612</v>
      </c>
      <c r="AH259" s="29" t="s">
        <v>613</v>
      </c>
      <c r="AJ259" s="29" t="s">
        <v>492</v>
      </c>
      <c r="AK259" s="1">
        <v>10979.01</v>
      </c>
      <c r="AL259" s="1">
        <v>0</v>
      </c>
      <c r="AM259" s="1">
        <v>10979.01</v>
      </c>
      <c r="AN259" s="1">
        <v>10717.21</v>
      </c>
      <c r="AO259" s="1">
        <v>0</v>
      </c>
      <c r="AP259" s="1">
        <v>10717.21</v>
      </c>
      <c r="AQ259" s="1">
        <v>0</v>
      </c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s="29" customFormat="1" x14ac:dyDescent="0.25">
      <c r="A260" s="29" t="s">
        <v>384</v>
      </c>
      <c r="B260" s="29" t="s">
        <v>385</v>
      </c>
      <c r="C260" s="29" t="s">
        <v>485</v>
      </c>
      <c r="D260" s="29" t="s">
        <v>486</v>
      </c>
      <c r="E260" s="29" t="s">
        <v>487</v>
      </c>
      <c r="F260" s="29" t="s">
        <v>488</v>
      </c>
      <c r="G260" s="29" t="s">
        <v>489</v>
      </c>
      <c r="H260" s="29" t="s">
        <v>490</v>
      </c>
      <c r="I260" s="29" t="s">
        <v>492</v>
      </c>
      <c r="J260" s="29" t="s">
        <v>493</v>
      </c>
      <c r="AG260" s="29" t="s">
        <v>614</v>
      </c>
      <c r="AH260" s="29" t="s">
        <v>615</v>
      </c>
      <c r="AJ260" s="29" t="s">
        <v>492</v>
      </c>
      <c r="AK260" s="1">
        <v>11480</v>
      </c>
      <c r="AL260" s="1">
        <v>0</v>
      </c>
      <c r="AM260" s="1">
        <v>11480</v>
      </c>
      <c r="AN260" s="1">
        <v>375</v>
      </c>
      <c r="AO260" s="1">
        <v>0</v>
      </c>
      <c r="AP260" s="1">
        <v>375</v>
      </c>
      <c r="AQ260" s="1">
        <v>0</v>
      </c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s="29" customFormat="1" x14ac:dyDescent="0.25">
      <c r="A261" s="29" t="s">
        <v>384</v>
      </c>
      <c r="B261" s="29" t="s">
        <v>385</v>
      </c>
      <c r="C261" s="29" t="s">
        <v>485</v>
      </c>
      <c r="D261" s="29" t="s">
        <v>486</v>
      </c>
      <c r="E261" s="29" t="s">
        <v>487</v>
      </c>
      <c r="F261" s="29" t="s">
        <v>488</v>
      </c>
      <c r="G261" s="29" t="s">
        <v>489</v>
      </c>
      <c r="H261" s="29" t="s">
        <v>490</v>
      </c>
      <c r="I261" s="29" t="s">
        <v>492</v>
      </c>
      <c r="J261" s="29" t="s">
        <v>493</v>
      </c>
      <c r="AG261" s="29" t="s">
        <v>616</v>
      </c>
      <c r="AH261" s="29" t="s">
        <v>617</v>
      </c>
      <c r="AJ261" s="29" t="s">
        <v>492</v>
      </c>
      <c r="AK261" s="1">
        <v>21911.759999999998</v>
      </c>
      <c r="AL261" s="1">
        <v>0</v>
      </c>
      <c r="AM261" s="1">
        <v>21911.759999999998</v>
      </c>
      <c r="AN261" s="1">
        <v>20483.95</v>
      </c>
      <c r="AO261" s="1">
        <v>0</v>
      </c>
      <c r="AP261" s="1">
        <v>20483.95</v>
      </c>
      <c r="AQ261" s="1">
        <v>0</v>
      </c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s="29" customFormat="1" x14ac:dyDescent="0.25">
      <c r="A262" s="29" t="s">
        <v>384</v>
      </c>
      <c r="B262" s="29" t="s">
        <v>385</v>
      </c>
      <c r="C262" s="29" t="s">
        <v>485</v>
      </c>
      <c r="D262" s="29" t="s">
        <v>486</v>
      </c>
      <c r="E262" s="29" t="s">
        <v>487</v>
      </c>
      <c r="F262" s="29" t="s">
        <v>488</v>
      </c>
      <c r="G262" s="29" t="s">
        <v>489</v>
      </c>
      <c r="H262" s="29" t="s">
        <v>490</v>
      </c>
      <c r="I262" s="29" t="s">
        <v>492</v>
      </c>
      <c r="J262" s="29" t="s">
        <v>493</v>
      </c>
      <c r="AG262" s="29" t="s">
        <v>618</v>
      </c>
      <c r="AH262" s="29" t="s">
        <v>619</v>
      </c>
      <c r="AJ262" s="29" t="s">
        <v>492</v>
      </c>
      <c r="AK262" s="1">
        <v>5215.09</v>
      </c>
      <c r="AL262" s="1">
        <v>0</v>
      </c>
      <c r="AM262" s="1">
        <v>5215.09</v>
      </c>
      <c r="AN262" s="1">
        <v>4942.6099999999997</v>
      </c>
      <c r="AO262" s="1">
        <v>0</v>
      </c>
      <c r="AP262" s="1">
        <v>4942.6099999999997</v>
      </c>
      <c r="AQ262" s="1">
        <v>0</v>
      </c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s="29" customFormat="1" x14ac:dyDescent="0.25">
      <c r="A263" s="29" t="s">
        <v>384</v>
      </c>
      <c r="B263" s="29" t="s">
        <v>385</v>
      </c>
      <c r="C263" s="29" t="s">
        <v>485</v>
      </c>
      <c r="D263" s="29" t="s">
        <v>486</v>
      </c>
      <c r="E263" s="29" t="s">
        <v>487</v>
      </c>
      <c r="F263" s="29" t="s">
        <v>488</v>
      </c>
      <c r="G263" s="29" t="s">
        <v>489</v>
      </c>
      <c r="H263" s="29" t="s">
        <v>490</v>
      </c>
      <c r="I263" s="29" t="s">
        <v>492</v>
      </c>
      <c r="J263" s="29" t="s">
        <v>493</v>
      </c>
      <c r="AG263" s="29" t="s">
        <v>450</v>
      </c>
      <c r="AH263" s="29" t="s">
        <v>620</v>
      </c>
      <c r="AJ263" s="29" t="s">
        <v>492</v>
      </c>
      <c r="AK263" s="1">
        <v>26970.89</v>
      </c>
      <c r="AL263" s="1">
        <v>0</v>
      </c>
      <c r="AM263" s="1">
        <v>26970.89</v>
      </c>
      <c r="AN263" s="1">
        <v>22319.54</v>
      </c>
      <c r="AO263" s="1">
        <v>0</v>
      </c>
      <c r="AP263" s="1">
        <v>22319.54</v>
      </c>
      <c r="AQ263" s="1">
        <v>0</v>
      </c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s="29" customFormat="1" x14ac:dyDescent="0.25">
      <c r="A264" s="29" t="s">
        <v>384</v>
      </c>
      <c r="B264" s="29" t="s">
        <v>385</v>
      </c>
      <c r="C264" s="29" t="s">
        <v>485</v>
      </c>
      <c r="D264" s="29" t="s">
        <v>486</v>
      </c>
      <c r="E264" s="29" t="s">
        <v>487</v>
      </c>
      <c r="F264" s="29" t="s">
        <v>488</v>
      </c>
      <c r="G264" s="29" t="s">
        <v>489</v>
      </c>
      <c r="H264" s="29" t="s">
        <v>490</v>
      </c>
      <c r="I264" s="29" t="s">
        <v>492</v>
      </c>
      <c r="J264" s="29" t="s">
        <v>493</v>
      </c>
      <c r="AG264" s="29" t="s">
        <v>621</v>
      </c>
      <c r="AH264" s="29" t="s">
        <v>622</v>
      </c>
      <c r="AJ264" s="29" t="s">
        <v>492</v>
      </c>
      <c r="AK264" s="1">
        <v>16898.68</v>
      </c>
      <c r="AL264" s="1">
        <v>0</v>
      </c>
      <c r="AM264" s="1">
        <v>16898.68</v>
      </c>
      <c r="AN264" s="1">
        <v>15646.86</v>
      </c>
      <c r="AO264" s="1">
        <v>0</v>
      </c>
      <c r="AP264" s="1">
        <v>15646.86</v>
      </c>
      <c r="AQ264" s="1">
        <v>0</v>
      </c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s="29" customFormat="1" x14ac:dyDescent="0.25">
      <c r="A265" s="29" t="s">
        <v>384</v>
      </c>
      <c r="B265" s="29" t="s">
        <v>385</v>
      </c>
      <c r="C265" s="29" t="s">
        <v>485</v>
      </c>
      <c r="D265" s="29" t="s">
        <v>486</v>
      </c>
      <c r="E265" s="29" t="s">
        <v>487</v>
      </c>
      <c r="F265" s="29" t="s">
        <v>488</v>
      </c>
      <c r="G265" s="29" t="s">
        <v>489</v>
      </c>
      <c r="H265" s="29" t="s">
        <v>490</v>
      </c>
      <c r="I265" s="29" t="s">
        <v>492</v>
      </c>
      <c r="J265" s="29" t="s">
        <v>493</v>
      </c>
      <c r="AG265" s="29" t="s">
        <v>623</v>
      </c>
      <c r="AH265" s="29" t="s">
        <v>624</v>
      </c>
      <c r="AJ265" s="29" t="s">
        <v>492</v>
      </c>
      <c r="AK265" s="1">
        <v>13470.15</v>
      </c>
      <c r="AL265" s="1">
        <v>0</v>
      </c>
      <c r="AM265" s="1">
        <v>13470.15</v>
      </c>
      <c r="AN265" s="1">
        <v>16668.03</v>
      </c>
      <c r="AO265" s="1">
        <v>0</v>
      </c>
      <c r="AP265" s="1">
        <v>16668.03</v>
      </c>
      <c r="AQ265" s="1">
        <v>0</v>
      </c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s="29" customFormat="1" x14ac:dyDescent="0.25">
      <c r="A266" s="29" t="s">
        <v>384</v>
      </c>
      <c r="B266" s="29" t="s">
        <v>385</v>
      </c>
      <c r="C266" s="29" t="s">
        <v>485</v>
      </c>
      <c r="D266" s="29" t="s">
        <v>486</v>
      </c>
      <c r="E266" s="29" t="s">
        <v>487</v>
      </c>
      <c r="F266" s="29" t="s">
        <v>488</v>
      </c>
      <c r="G266" s="29" t="s">
        <v>489</v>
      </c>
      <c r="H266" s="29" t="s">
        <v>490</v>
      </c>
      <c r="I266" s="29" t="s">
        <v>492</v>
      </c>
      <c r="J266" s="29" t="s">
        <v>493</v>
      </c>
      <c r="AG266" s="29" t="s">
        <v>625</v>
      </c>
      <c r="AH266" s="29" t="s">
        <v>626</v>
      </c>
      <c r="AJ266" s="29" t="s">
        <v>492</v>
      </c>
      <c r="AK266" s="1">
        <v>112522.75</v>
      </c>
      <c r="AL266" s="1">
        <v>0</v>
      </c>
      <c r="AM266" s="1">
        <v>112522.75</v>
      </c>
      <c r="AN266" s="1">
        <v>187623.55</v>
      </c>
      <c r="AO266" s="1">
        <v>0</v>
      </c>
      <c r="AP266" s="1">
        <v>187623.55</v>
      </c>
      <c r="AQ266" s="1">
        <v>0</v>
      </c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s="29" customFormat="1" x14ac:dyDescent="0.25">
      <c r="A267" s="29" t="s">
        <v>384</v>
      </c>
      <c r="B267" s="29" t="s">
        <v>385</v>
      </c>
      <c r="C267" s="29" t="s">
        <v>485</v>
      </c>
      <c r="D267" s="29" t="s">
        <v>486</v>
      </c>
      <c r="E267" s="29" t="s">
        <v>487</v>
      </c>
      <c r="F267" s="29" t="s">
        <v>488</v>
      </c>
      <c r="G267" s="29" t="s">
        <v>489</v>
      </c>
      <c r="H267" s="29" t="s">
        <v>490</v>
      </c>
      <c r="I267" s="29" t="s">
        <v>492</v>
      </c>
      <c r="J267" s="29" t="s">
        <v>493</v>
      </c>
      <c r="AG267" s="29" t="s">
        <v>627</v>
      </c>
      <c r="AH267" s="29" t="s">
        <v>628</v>
      </c>
      <c r="AJ267" s="29" t="s">
        <v>492</v>
      </c>
      <c r="AK267" s="1">
        <v>260</v>
      </c>
      <c r="AL267" s="1">
        <v>0</v>
      </c>
      <c r="AM267" s="1">
        <v>260</v>
      </c>
      <c r="AN267" s="1">
        <v>0</v>
      </c>
      <c r="AO267" s="1">
        <v>0</v>
      </c>
      <c r="AP267" s="1">
        <v>0</v>
      </c>
      <c r="AQ267" s="1">
        <v>0</v>
      </c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s="29" customFormat="1" x14ac:dyDescent="0.25">
      <c r="A268" s="29" t="s">
        <v>384</v>
      </c>
      <c r="B268" s="29" t="s">
        <v>385</v>
      </c>
      <c r="C268" s="29" t="s">
        <v>485</v>
      </c>
      <c r="D268" s="29" t="s">
        <v>486</v>
      </c>
      <c r="E268" s="29" t="s">
        <v>487</v>
      </c>
      <c r="F268" s="29" t="s">
        <v>488</v>
      </c>
      <c r="G268" s="29" t="s">
        <v>489</v>
      </c>
      <c r="H268" s="29" t="s">
        <v>490</v>
      </c>
      <c r="I268" s="29" t="s">
        <v>492</v>
      </c>
      <c r="J268" s="29" t="s">
        <v>493</v>
      </c>
      <c r="AG268" s="29" t="s">
        <v>629</v>
      </c>
      <c r="AH268" s="29" t="s">
        <v>630</v>
      </c>
      <c r="AJ268" s="29" t="s">
        <v>492</v>
      </c>
      <c r="AK268" s="1">
        <v>94951.89</v>
      </c>
      <c r="AL268" s="1">
        <v>0</v>
      </c>
      <c r="AM268" s="1">
        <v>94951.89</v>
      </c>
      <c r="AN268" s="1">
        <v>136165.82</v>
      </c>
      <c r="AO268" s="1">
        <v>0</v>
      </c>
      <c r="AP268" s="1">
        <v>136165.82</v>
      </c>
      <c r="AQ268" s="1">
        <v>0</v>
      </c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s="29" customFormat="1" x14ac:dyDescent="0.25">
      <c r="A269" s="29" t="s">
        <v>384</v>
      </c>
      <c r="B269" s="29" t="s">
        <v>385</v>
      </c>
      <c r="C269" s="29" t="s">
        <v>485</v>
      </c>
      <c r="D269" s="29" t="s">
        <v>486</v>
      </c>
      <c r="E269" s="29" t="s">
        <v>487</v>
      </c>
      <c r="F269" s="29" t="s">
        <v>488</v>
      </c>
      <c r="G269" s="29" t="s">
        <v>489</v>
      </c>
      <c r="H269" s="29" t="s">
        <v>490</v>
      </c>
      <c r="I269" s="29" t="s">
        <v>492</v>
      </c>
      <c r="J269" s="29" t="s">
        <v>493</v>
      </c>
      <c r="AG269" s="29" t="s">
        <v>631</v>
      </c>
      <c r="AH269" s="29" t="s">
        <v>632</v>
      </c>
      <c r="AJ269" s="29" t="s">
        <v>492</v>
      </c>
      <c r="AK269" s="1">
        <v>0</v>
      </c>
      <c r="AL269" s="1">
        <v>0</v>
      </c>
      <c r="AM269" s="1">
        <v>0</v>
      </c>
      <c r="AN269" s="1">
        <v>2354.5</v>
      </c>
      <c r="AO269" s="1">
        <v>0</v>
      </c>
      <c r="AP269" s="1">
        <v>2354.5</v>
      </c>
      <c r="AQ269" s="1">
        <v>0</v>
      </c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s="29" customFormat="1" x14ac:dyDescent="0.25">
      <c r="A270" s="29" t="s">
        <v>384</v>
      </c>
      <c r="B270" s="29" t="s">
        <v>385</v>
      </c>
      <c r="C270" s="29" t="s">
        <v>485</v>
      </c>
      <c r="D270" s="29" t="s">
        <v>486</v>
      </c>
      <c r="E270" s="29" t="s">
        <v>487</v>
      </c>
      <c r="F270" s="29" t="s">
        <v>488</v>
      </c>
      <c r="G270" s="29" t="s">
        <v>489</v>
      </c>
      <c r="H270" s="29" t="s">
        <v>490</v>
      </c>
      <c r="I270" s="29" t="s">
        <v>492</v>
      </c>
      <c r="J270" s="29" t="s">
        <v>493</v>
      </c>
      <c r="AG270" s="29" t="s">
        <v>633</v>
      </c>
      <c r="AH270" s="29" t="s">
        <v>634</v>
      </c>
      <c r="AJ270" s="29" t="s">
        <v>492</v>
      </c>
      <c r="AK270" s="1">
        <v>710.14</v>
      </c>
      <c r="AL270" s="1">
        <v>0</v>
      </c>
      <c r="AM270" s="1">
        <v>710.14</v>
      </c>
      <c r="AN270" s="1">
        <v>0</v>
      </c>
      <c r="AO270" s="1">
        <v>0</v>
      </c>
      <c r="AP270" s="1">
        <v>0</v>
      </c>
      <c r="AQ270" s="1">
        <v>0</v>
      </c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s="29" customFormat="1" x14ac:dyDescent="0.25">
      <c r="A271" s="29" t="s">
        <v>384</v>
      </c>
      <c r="B271" s="29" t="s">
        <v>385</v>
      </c>
      <c r="C271" s="29" t="s">
        <v>485</v>
      </c>
      <c r="D271" s="29" t="s">
        <v>486</v>
      </c>
      <c r="E271" s="29" t="s">
        <v>487</v>
      </c>
      <c r="F271" s="29" t="s">
        <v>488</v>
      </c>
      <c r="G271" s="29" t="s">
        <v>489</v>
      </c>
      <c r="H271" s="29" t="s">
        <v>490</v>
      </c>
      <c r="I271" s="29" t="s">
        <v>492</v>
      </c>
      <c r="J271" s="29" t="s">
        <v>493</v>
      </c>
      <c r="AG271" s="29" t="s">
        <v>635</v>
      </c>
      <c r="AH271" s="29" t="s">
        <v>634</v>
      </c>
      <c r="AJ271" s="29" t="s">
        <v>492</v>
      </c>
      <c r="AK271" s="1">
        <v>611.66999999999996</v>
      </c>
      <c r="AL271" s="1">
        <v>0</v>
      </c>
      <c r="AM271" s="1">
        <v>611.66999999999996</v>
      </c>
      <c r="AN271" s="1">
        <v>1626.76</v>
      </c>
      <c r="AO271" s="1">
        <v>0</v>
      </c>
      <c r="AP271" s="1">
        <v>1626.76</v>
      </c>
      <c r="AQ271" s="1">
        <v>0</v>
      </c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s="29" customFormat="1" x14ac:dyDescent="0.25">
      <c r="A272" s="29" t="s">
        <v>384</v>
      </c>
      <c r="B272" s="29" t="s">
        <v>385</v>
      </c>
      <c r="C272" s="29" t="s">
        <v>485</v>
      </c>
      <c r="D272" s="29" t="s">
        <v>486</v>
      </c>
      <c r="E272" s="29" t="s">
        <v>487</v>
      </c>
      <c r="F272" s="29" t="s">
        <v>488</v>
      </c>
      <c r="G272" s="29" t="s">
        <v>489</v>
      </c>
      <c r="H272" s="29" t="s">
        <v>490</v>
      </c>
      <c r="I272" s="29" t="s">
        <v>983</v>
      </c>
      <c r="J272" s="29" t="s">
        <v>2</v>
      </c>
      <c r="K272" s="29" t="s">
        <v>984</v>
      </c>
      <c r="L272" s="29" t="s">
        <v>985</v>
      </c>
      <c r="AG272" s="29" t="s">
        <v>750</v>
      </c>
      <c r="AH272" s="29" t="s">
        <v>751</v>
      </c>
      <c r="AJ272" s="29" t="s">
        <v>984</v>
      </c>
      <c r="AK272" s="1">
        <v>3075310.81</v>
      </c>
      <c r="AL272" s="1">
        <v>0</v>
      </c>
      <c r="AM272" s="1">
        <v>3075310.81</v>
      </c>
      <c r="AN272" s="1">
        <v>3273091.66</v>
      </c>
      <c r="AO272" s="1">
        <v>0</v>
      </c>
      <c r="AP272" s="1">
        <v>3273091.66</v>
      </c>
      <c r="AQ272" s="1">
        <v>0</v>
      </c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s="29" customFormat="1" x14ac:dyDescent="0.25">
      <c r="A273" s="29" t="s">
        <v>384</v>
      </c>
      <c r="B273" s="29" t="s">
        <v>385</v>
      </c>
      <c r="C273" s="29" t="s">
        <v>485</v>
      </c>
      <c r="D273" s="29" t="s">
        <v>486</v>
      </c>
      <c r="E273" s="29" t="s">
        <v>487</v>
      </c>
      <c r="F273" s="29" t="s">
        <v>488</v>
      </c>
      <c r="G273" s="29" t="s">
        <v>489</v>
      </c>
      <c r="H273" s="29" t="s">
        <v>490</v>
      </c>
      <c r="I273" s="29" t="s">
        <v>983</v>
      </c>
      <c r="J273" s="29" t="s">
        <v>2</v>
      </c>
      <c r="K273" s="29" t="s">
        <v>984</v>
      </c>
      <c r="L273" s="29" t="s">
        <v>985</v>
      </c>
      <c r="AG273" s="29" t="s">
        <v>752</v>
      </c>
      <c r="AH273" s="29" t="s">
        <v>753</v>
      </c>
      <c r="AJ273" s="29" t="s">
        <v>984</v>
      </c>
      <c r="AK273" s="1">
        <v>68349.41</v>
      </c>
      <c r="AL273" s="1">
        <v>0</v>
      </c>
      <c r="AM273" s="1">
        <v>68349.41</v>
      </c>
      <c r="AN273" s="1">
        <v>110238.54</v>
      </c>
      <c r="AO273" s="1">
        <v>0</v>
      </c>
      <c r="AP273" s="1">
        <v>110238.54</v>
      </c>
      <c r="AQ273" s="1">
        <v>0</v>
      </c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s="29" customFormat="1" x14ac:dyDescent="0.25">
      <c r="A274" s="29" t="s">
        <v>384</v>
      </c>
      <c r="B274" s="29" t="s">
        <v>385</v>
      </c>
      <c r="C274" s="29" t="s">
        <v>485</v>
      </c>
      <c r="D274" s="29" t="s">
        <v>486</v>
      </c>
      <c r="E274" s="29" t="s">
        <v>487</v>
      </c>
      <c r="F274" s="29" t="s">
        <v>488</v>
      </c>
      <c r="G274" s="29" t="s">
        <v>489</v>
      </c>
      <c r="H274" s="29" t="s">
        <v>490</v>
      </c>
      <c r="I274" s="29" t="s">
        <v>983</v>
      </c>
      <c r="J274" s="29" t="s">
        <v>2</v>
      </c>
      <c r="K274" s="29" t="s">
        <v>984</v>
      </c>
      <c r="L274" s="29" t="s">
        <v>985</v>
      </c>
      <c r="AG274" s="29" t="s">
        <v>754</v>
      </c>
      <c r="AH274" s="29" t="s">
        <v>755</v>
      </c>
      <c r="AJ274" s="29" t="s">
        <v>984</v>
      </c>
      <c r="AK274" s="1">
        <v>316027.87</v>
      </c>
      <c r="AL274" s="1">
        <v>0</v>
      </c>
      <c r="AM274" s="1">
        <v>316027.87</v>
      </c>
      <c r="AN274" s="1">
        <v>271959</v>
      </c>
      <c r="AO274" s="1">
        <v>0</v>
      </c>
      <c r="AP274" s="1">
        <v>271959</v>
      </c>
      <c r="AQ274" s="1">
        <v>0</v>
      </c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s="29" customFormat="1" x14ac:dyDescent="0.25">
      <c r="A275" s="29" t="s">
        <v>384</v>
      </c>
      <c r="B275" s="29" t="s">
        <v>385</v>
      </c>
      <c r="C275" s="29" t="s">
        <v>485</v>
      </c>
      <c r="D275" s="29" t="s">
        <v>486</v>
      </c>
      <c r="E275" s="29" t="s">
        <v>487</v>
      </c>
      <c r="F275" s="29" t="s">
        <v>488</v>
      </c>
      <c r="G275" s="29" t="s">
        <v>489</v>
      </c>
      <c r="H275" s="29" t="s">
        <v>490</v>
      </c>
      <c r="I275" s="29" t="s">
        <v>983</v>
      </c>
      <c r="J275" s="29" t="s">
        <v>2</v>
      </c>
      <c r="K275" s="29" t="s">
        <v>984</v>
      </c>
      <c r="L275" s="29" t="s">
        <v>985</v>
      </c>
      <c r="AG275" s="29" t="s">
        <v>756</v>
      </c>
      <c r="AH275" s="29" t="s">
        <v>757</v>
      </c>
      <c r="AJ275" s="29" t="s">
        <v>984</v>
      </c>
      <c r="AK275" s="1">
        <v>-791.45</v>
      </c>
      <c r="AL275" s="1">
        <v>0</v>
      </c>
      <c r="AM275" s="1">
        <v>-791.45</v>
      </c>
      <c r="AN275" s="1">
        <v>-2192.36</v>
      </c>
      <c r="AO275" s="1">
        <v>0</v>
      </c>
      <c r="AP275" s="1">
        <v>-2192.36</v>
      </c>
      <c r="AQ275" s="1">
        <v>0</v>
      </c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s="29" customFormat="1" x14ac:dyDescent="0.25">
      <c r="A276" s="29" t="s">
        <v>384</v>
      </c>
      <c r="B276" s="29" t="s">
        <v>385</v>
      </c>
      <c r="C276" s="29" t="s">
        <v>485</v>
      </c>
      <c r="D276" s="29" t="s">
        <v>486</v>
      </c>
      <c r="E276" s="29" t="s">
        <v>487</v>
      </c>
      <c r="F276" s="29" t="s">
        <v>488</v>
      </c>
      <c r="G276" s="29" t="s">
        <v>489</v>
      </c>
      <c r="H276" s="29" t="s">
        <v>490</v>
      </c>
      <c r="I276" s="29" t="s">
        <v>983</v>
      </c>
      <c r="J276" s="29" t="s">
        <v>2</v>
      </c>
      <c r="K276" s="29" t="s">
        <v>984</v>
      </c>
      <c r="L276" s="29" t="s">
        <v>985</v>
      </c>
      <c r="AG276" s="29" t="s">
        <v>758</v>
      </c>
      <c r="AH276" s="29" t="s">
        <v>759</v>
      </c>
      <c r="AJ276" s="29" t="s">
        <v>984</v>
      </c>
      <c r="AK276" s="1">
        <v>8040.13</v>
      </c>
      <c r="AL276" s="1">
        <v>0</v>
      </c>
      <c r="AM276" s="1">
        <v>8040.13</v>
      </c>
      <c r="AN276" s="1">
        <v>61300</v>
      </c>
      <c r="AO276" s="1">
        <v>0</v>
      </c>
      <c r="AP276" s="1">
        <v>61300</v>
      </c>
      <c r="AQ276" s="1">
        <v>0</v>
      </c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s="29" customFormat="1" x14ac:dyDescent="0.25">
      <c r="A277" s="29" t="s">
        <v>384</v>
      </c>
      <c r="B277" s="29" t="s">
        <v>385</v>
      </c>
      <c r="C277" s="29" t="s">
        <v>485</v>
      </c>
      <c r="D277" s="29" t="s">
        <v>486</v>
      </c>
      <c r="E277" s="29" t="s">
        <v>487</v>
      </c>
      <c r="F277" s="29" t="s">
        <v>488</v>
      </c>
      <c r="G277" s="29" t="s">
        <v>489</v>
      </c>
      <c r="H277" s="29" t="s">
        <v>490</v>
      </c>
      <c r="I277" s="29" t="s">
        <v>983</v>
      </c>
      <c r="J277" s="29" t="s">
        <v>2</v>
      </c>
      <c r="K277" s="29" t="s">
        <v>984</v>
      </c>
      <c r="L277" s="29" t="s">
        <v>985</v>
      </c>
      <c r="AG277" s="29" t="s">
        <v>760</v>
      </c>
      <c r="AH277" s="29" t="s">
        <v>761</v>
      </c>
      <c r="AJ277" s="29" t="s">
        <v>984</v>
      </c>
      <c r="AK277" s="1">
        <v>47000</v>
      </c>
      <c r="AL277" s="1">
        <v>0</v>
      </c>
      <c r="AM277" s="1">
        <v>47000</v>
      </c>
      <c r="AN277" s="1">
        <v>71600</v>
      </c>
      <c r="AO277" s="1">
        <v>0</v>
      </c>
      <c r="AP277" s="1">
        <v>71600</v>
      </c>
      <c r="AQ277" s="1">
        <v>0</v>
      </c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s="29" customFormat="1" x14ac:dyDescent="0.25">
      <c r="A278" s="29" t="s">
        <v>384</v>
      </c>
      <c r="B278" s="29" t="s">
        <v>385</v>
      </c>
      <c r="C278" s="29" t="s">
        <v>485</v>
      </c>
      <c r="D278" s="29" t="s">
        <v>486</v>
      </c>
      <c r="E278" s="29" t="s">
        <v>487</v>
      </c>
      <c r="F278" s="29" t="s">
        <v>488</v>
      </c>
      <c r="G278" s="29" t="s">
        <v>489</v>
      </c>
      <c r="H278" s="29" t="s">
        <v>490</v>
      </c>
      <c r="I278" s="29" t="s">
        <v>983</v>
      </c>
      <c r="J278" s="29" t="s">
        <v>2</v>
      </c>
      <c r="K278" s="29" t="s">
        <v>986</v>
      </c>
      <c r="L278" s="29" t="s">
        <v>15</v>
      </c>
      <c r="AG278" s="29" t="s">
        <v>762</v>
      </c>
      <c r="AH278" s="29" t="s">
        <v>763</v>
      </c>
      <c r="AJ278" s="29" t="s">
        <v>986</v>
      </c>
      <c r="AK278" s="1">
        <v>492217.06</v>
      </c>
      <c r="AL278" s="1">
        <v>0</v>
      </c>
      <c r="AM278" s="1">
        <v>492217.06</v>
      </c>
      <c r="AN278" s="1">
        <v>478729.65</v>
      </c>
      <c r="AO278" s="1">
        <v>0</v>
      </c>
      <c r="AP278" s="1">
        <v>478729.65</v>
      </c>
      <c r="AQ278" s="1">
        <v>0</v>
      </c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s="29" customFormat="1" x14ac:dyDescent="0.25">
      <c r="A279" s="29" t="s">
        <v>384</v>
      </c>
      <c r="B279" s="29" t="s">
        <v>385</v>
      </c>
      <c r="C279" s="29" t="s">
        <v>485</v>
      </c>
      <c r="D279" s="29" t="s">
        <v>486</v>
      </c>
      <c r="E279" s="29" t="s">
        <v>487</v>
      </c>
      <c r="F279" s="29" t="s">
        <v>488</v>
      </c>
      <c r="G279" s="29" t="s">
        <v>489</v>
      </c>
      <c r="H279" s="29" t="s">
        <v>490</v>
      </c>
      <c r="I279" s="29" t="s">
        <v>983</v>
      </c>
      <c r="J279" s="29" t="s">
        <v>2</v>
      </c>
      <c r="K279" s="29" t="s">
        <v>986</v>
      </c>
      <c r="L279" s="29" t="s">
        <v>15</v>
      </c>
      <c r="AG279" s="29" t="s">
        <v>764</v>
      </c>
      <c r="AH279" s="29" t="s">
        <v>765</v>
      </c>
      <c r="AJ279" s="29" t="s">
        <v>986</v>
      </c>
      <c r="AK279" s="1">
        <v>0</v>
      </c>
      <c r="AL279" s="1">
        <v>0</v>
      </c>
      <c r="AM279" s="1">
        <v>0</v>
      </c>
      <c r="AN279" s="1">
        <v>5522</v>
      </c>
      <c r="AO279" s="1">
        <v>0</v>
      </c>
      <c r="AP279" s="1">
        <v>5522</v>
      </c>
      <c r="AQ279" s="1">
        <v>0</v>
      </c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s="29" customFormat="1" x14ac:dyDescent="0.25">
      <c r="A280" s="29" t="s">
        <v>384</v>
      </c>
      <c r="B280" s="29" t="s">
        <v>385</v>
      </c>
      <c r="C280" s="29" t="s">
        <v>485</v>
      </c>
      <c r="D280" s="29" t="s">
        <v>486</v>
      </c>
      <c r="E280" s="29" t="s">
        <v>487</v>
      </c>
      <c r="F280" s="29" t="s">
        <v>488</v>
      </c>
      <c r="G280" s="29" t="s">
        <v>489</v>
      </c>
      <c r="H280" s="29" t="s">
        <v>490</v>
      </c>
      <c r="I280" s="29" t="s">
        <v>983</v>
      </c>
      <c r="J280" s="29" t="s">
        <v>2</v>
      </c>
      <c r="K280" s="29" t="s">
        <v>986</v>
      </c>
      <c r="L280" s="29" t="s">
        <v>15</v>
      </c>
      <c r="AG280" s="29" t="s">
        <v>766</v>
      </c>
      <c r="AH280" s="29" t="s">
        <v>767</v>
      </c>
      <c r="AJ280" s="29" t="s">
        <v>986</v>
      </c>
      <c r="AK280" s="1">
        <v>457640.26</v>
      </c>
      <c r="AL280" s="1">
        <v>0</v>
      </c>
      <c r="AM280" s="1">
        <v>457640.26</v>
      </c>
      <c r="AN280" s="1">
        <v>521385.41</v>
      </c>
      <c r="AO280" s="1">
        <v>0</v>
      </c>
      <c r="AP280" s="1">
        <v>521385.41</v>
      </c>
      <c r="AQ280" s="1">
        <v>0</v>
      </c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s="29" customFormat="1" x14ac:dyDescent="0.25">
      <c r="A281" s="29" t="s">
        <v>384</v>
      </c>
      <c r="B281" s="29" t="s">
        <v>385</v>
      </c>
      <c r="C281" s="29" t="s">
        <v>485</v>
      </c>
      <c r="D281" s="29" t="s">
        <v>486</v>
      </c>
      <c r="E281" s="29" t="s">
        <v>487</v>
      </c>
      <c r="F281" s="29" t="s">
        <v>488</v>
      </c>
      <c r="G281" s="29" t="s">
        <v>489</v>
      </c>
      <c r="H281" s="29" t="s">
        <v>490</v>
      </c>
      <c r="I281" s="29" t="s">
        <v>983</v>
      </c>
      <c r="J281" s="29" t="s">
        <v>2</v>
      </c>
      <c r="K281" s="29" t="s">
        <v>986</v>
      </c>
      <c r="L281" s="29" t="s">
        <v>15</v>
      </c>
      <c r="AG281" s="29" t="s">
        <v>768</v>
      </c>
      <c r="AH281" s="29" t="s">
        <v>769</v>
      </c>
      <c r="AJ281" s="29" t="s">
        <v>986</v>
      </c>
      <c r="AK281" s="1">
        <v>-348.25</v>
      </c>
      <c r="AL281" s="1">
        <v>0</v>
      </c>
      <c r="AM281" s="1">
        <v>-348.25</v>
      </c>
      <c r="AN281" s="1">
        <v>-964.59</v>
      </c>
      <c r="AO281" s="1">
        <v>0</v>
      </c>
      <c r="AP281" s="1">
        <v>-964.59</v>
      </c>
      <c r="AQ281" s="1">
        <v>0</v>
      </c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s="29" customFormat="1" x14ac:dyDescent="0.25">
      <c r="A282" s="29" t="s">
        <v>384</v>
      </c>
      <c r="B282" s="29" t="s">
        <v>385</v>
      </c>
      <c r="C282" s="29" t="s">
        <v>485</v>
      </c>
      <c r="D282" s="29" t="s">
        <v>486</v>
      </c>
      <c r="E282" s="29" t="s">
        <v>487</v>
      </c>
      <c r="F282" s="29" t="s">
        <v>488</v>
      </c>
      <c r="G282" s="29" t="s">
        <v>489</v>
      </c>
      <c r="H282" s="29" t="s">
        <v>490</v>
      </c>
      <c r="I282" s="29" t="s">
        <v>983</v>
      </c>
      <c r="J282" s="29" t="s">
        <v>2</v>
      </c>
      <c r="K282" s="29" t="s">
        <v>986</v>
      </c>
      <c r="L282" s="29" t="s">
        <v>15</v>
      </c>
      <c r="AG282" s="29" t="s">
        <v>770</v>
      </c>
      <c r="AH282" s="29" t="s">
        <v>771</v>
      </c>
      <c r="AJ282" s="29" t="s">
        <v>986</v>
      </c>
      <c r="AK282" s="1">
        <v>159206.93</v>
      </c>
      <c r="AL282" s="1">
        <v>0</v>
      </c>
      <c r="AM282" s="1">
        <v>159206.93</v>
      </c>
      <c r="AN282" s="1">
        <v>164739.63</v>
      </c>
      <c r="AO282" s="1">
        <v>0</v>
      </c>
      <c r="AP282" s="1">
        <v>164739.63</v>
      </c>
      <c r="AQ282" s="1">
        <v>0</v>
      </c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s="29" customFormat="1" x14ac:dyDescent="0.25">
      <c r="A283" s="29" t="s">
        <v>384</v>
      </c>
      <c r="B283" s="29" t="s">
        <v>385</v>
      </c>
      <c r="C283" s="29" t="s">
        <v>485</v>
      </c>
      <c r="D283" s="29" t="s">
        <v>486</v>
      </c>
      <c r="E283" s="29" t="s">
        <v>487</v>
      </c>
      <c r="F283" s="29" t="s">
        <v>488</v>
      </c>
      <c r="G283" s="29" t="s">
        <v>489</v>
      </c>
      <c r="H283" s="29" t="s">
        <v>490</v>
      </c>
      <c r="I283" s="29" t="s">
        <v>983</v>
      </c>
      <c r="J283" s="29" t="s">
        <v>2</v>
      </c>
      <c r="K283" s="29" t="s">
        <v>986</v>
      </c>
      <c r="L283" s="29" t="s">
        <v>15</v>
      </c>
      <c r="AG283" s="29" t="s">
        <v>772</v>
      </c>
      <c r="AH283" s="29" t="s">
        <v>773</v>
      </c>
      <c r="AJ283" s="29" t="s">
        <v>986</v>
      </c>
      <c r="AK283" s="1">
        <v>113616.68</v>
      </c>
      <c r="AL283" s="1">
        <v>0</v>
      </c>
      <c r="AM283" s="1">
        <v>113616.68</v>
      </c>
      <c r="AN283" s="1">
        <v>118049.99</v>
      </c>
      <c r="AO283" s="1">
        <v>0</v>
      </c>
      <c r="AP283" s="1">
        <v>118049.99</v>
      </c>
      <c r="AQ283" s="1">
        <v>0</v>
      </c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s="29" customFormat="1" x14ac:dyDescent="0.25">
      <c r="A284" s="29" t="s">
        <v>384</v>
      </c>
      <c r="B284" s="29" t="s">
        <v>385</v>
      </c>
      <c r="C284" s="29" t="s">
        <v>485</v>
      </c>
      <c r="D284" s="29" t="s">
        <v>486</v>
      </c>
      <c r="E284" s="29" t="s">
        <v>487</v>
      </c>
      <c r="F284" s="29" t="s">
        <v>488</v>
      </c>
      <c r="G284" s="29" t="s">
        <v>489</v>
      </c>
      <c r="H284" s="29" t="s">
        <v>490</v>
      </c>
      <c r="I284" s="29" t="s">
        <v>983</v>
      </c>
      <c r="J284" s="29" t="s">
        <v>2</v>
      </c>
      <c r="K284" s="29" t="s">
        <v>986</v>
      </c>
      <c r="L284" s="29" t="s">
        <v>15</v>
      </c>
      <c r="AG284" s="29" t="s">
        <v>774</v>
      </c>
      <c r="AH284" s="29" t="s">
        <v>775</v>
      </c>
      <c r="AJ284" s="29" t="s">
        <v>986</v>
      </c>
      <c r="AK284" s="1">
        <v>35801.019999999997</v>
      </c>
      <c r="AL284" s="1">
        <v>0</v>
      </c>
      <c r="AM284" s="1">
        <v>35801.019999999997</v>
      </c>
      <c r="AN284" s="1">
        <v>36793.81</v>
      </c>
      <c r="AO284" s="1">
        <v>0</v>
      </c>
      <c r="AP284" s="1">
        <v>36793.81</v>
      </c>
      <c r="AQ284" s="1">
        <v>0</v>
      </c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s="29" customFormat="1" x14ac:dyDescent="0.25">
      <c r="A285" s="29" t="s">
        <v>384</v>
      </c>
      <c r="B285" s="29" t="s">
        <v>385</v>
      </c>
      <c r="C285" s="29" t="s">
        <v>485</v>
      </c>
      <c r="D285" s="29" t="s">
        <v>486</v>
      </c>
      <c r="E285" s="29" t="s">
        <v>487</v>
      </c>
      <c r="F285" s="29" t="s">
        <v>488</v>
      </c>
      <c r="G285" s="29" t="s">
        <v>489</v>
      </c>
      <c r="H285" s="29" t="s">
        <v>490</v>
      </c>
      <c r="I285" s="29" t="s">
        <v>983</v>
      </c>
      <c r="J285" s="29" t="s">
        <v>2</v>
      </c>
      <c r="K285" s="29" t="s">
        <v>986</v>
      </c>
      <c r="L285" s="29" t="s">
        <v>15</v>
      </c>
      <c r="AG285" s="29" t="s">
        <v>776</v>
      </c>
      <c r="AH285" s="29" t="s">
        <v>777</v>
      </c>
      <c r="AJ285" s="29" t="s">
        <v>986</v>
      </c>
      <c r="AK285" s="1">
        <v>40177.83</v>
      </c>
      <c r="AL285" s="1">
        <v>0</v>
      </c>
      <c r="AM285" s="1">
        <v>40177.83</v>
      </c>
      <c r="AN285" s="1">
        <v>38975.730000000003</v>
      </c>
      <c r="AO285" s="1">
        <v>0</v>
      </c>
      <c r="AP285" s="1">
        <v>38975.730000000003</v>
      </c>
      <c r="AQ285" s="1">
        <v>0</v>
      </c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s="29" customFormat="1" x14ac:dyDescent="0.25">
      <c r="A286" s="29" t="s">
        <v>384</v>
      </c>
      <c r="B286" s="29" t="s">
        <v>385</v>
      </c>
      <c r="C286" s="29" t="s">
        <v>485</v>
      </c>
      <c r="D286" s="29" t="s">
        <v>486</v>
      </c>
      <c r="E286" s="29" t="s">
        <v>487</v>
      </c>
      <c r="F286" s="29" t="s">
        <v>488</v>
      </c>
      <c r="G286" s="29" t="s">
        <v>489</v>
      </c>
      <c r="H286" s="29" t="s">
        <v>490</v>
      </c>
      <c r="I286" s="29" t="s">
        <v>983</v>
      </c>
      <c r="J286" s="29" t="s">
        <v>2</v>
      </c>
      <c r="K286" s="29" t="s">
        <v>986</v>
      </c>
      <c r="L286" s="29" t="s">
        <v>15</v>
      </c>
      <c r="AG286" s="29" t="s">
        <v>778</v>
      </c>
      <c r="AH286" s="29" t="s">
        <v>779</v>
      </c>
      <c r="AJ286" s="29" t="s">
        <v>986</v>
      </c>
      <c r="AK286" s="1">
        <v>148976.48000000001</v>
      </c>
      <c r="AL286" s="1">
        <v>0</v>
      </c>
      <c r="AM286" s="1">
        <v>148976.48000000001</v>
      </c>
      <c r="AN286" s="1">
        <v>155107.07</v>
      </c>
      <c r="AO286" s="1">
        <v>0</v>
      </c>
      <c r="AP286" s="1">
        <v>155107.07</v>
      </c>
      <c r="AQ286" s="1">
        <v>0</v>
      </c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s="29" customFormat="1" x14ac:dyDescent="0.25">
      <c r="A287" s="29" t="s">
        <v>384</v>
      </c>
      <c r="B287" s="29" t="s">
        <v>385</v>
      </c>
      <c r="C287" s="29" t="s">
        <v>485</v>
      </c>
      <c r="D287" s="29" t="s">
        <v>486</v>
      </c>
      <c r="E287" s="29" t="s">
        <v>487</v>
      </c>
      <c r="F287" s="29" t="s">
        <v>488</v>
      </c>
      <c r="G287" s="29" t="s">
        <v>489</v>
      </c>
      <c r="H287" s="29" t="s">
        <v>490</v>
      </c>
      <c r="I287" s="29" t="s">
        <v>983</v>
      </c>
      <c r="J287" s="29" t="s">
        <v>2</v>
      </c>
      <c r="K287" s="29" t="s">
        <v>986</v>
      </c>
      <c r="L287" s="29" t="s">
        <v>15</v>
      </c>
      <c r="AG287" s="29" t="s">
        <v>780</v>
      </c>
      <c r="AH287" s="29" t="s">
        <v>781</v>
      </c>
      <c r="AJ287" s="29" t="s">
        <v>986</v>
      </c>
      <c r="AK287" s="1">
        <v>26463.66</v>
      </c>
      <c r="AL287" s="1">
        <v>0</v>
      </c>
      <c r="AM287" s="1">
        <v>26463.66</v>
      </c>
      <c r="AN287" s="1">
        <v>19888.68</v>
      </c>
      <c r="AO287" s="1">
        <v>0</v>
      </c>
      <c r="AP287" s="1">
        <v>19888.68</v>
      </c>
      <c r="AQ287" s="1">
        <v>0</v>
      </c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s="29" customFormat="1" x14ac:dyDescent="0.25">
      <c r="A288" s="29" t="s">
        <v>384</v>
      </c>
      <c r="B288" s="29" t="s">
        <v>385</v>
      </c>
      <c r="C288" s="29" t="s">
        <v>485</v>
      </c>
      <c r="D288" s="29" t="s">
        <v>486</v>
      </c>
      <c r="E288" s="29" t="s">
        <v>487</v>
      </c>
      <c r="F288" s="29" t="s">
        <v>488</v>
      </c>
      <c r="G288" s="29" t="s">
        <v>489</v>
      </c>
      <c r="H288" s="29" t="s">
        <v>490</v>
      </c>
      <c r="I288" s="29" t="s">
        <v>983</v>
      </c>
      <c r="J288" s="29" t="s">
        <v>2</v>
      </c>
      <c r="K288" s="29" t="s">
        <v>986</v>
      </c>
      <c r="L288" s="29" t="s">
        <v>15</v>
      </c>
      <c r="AG288" s="29" t="s">
        <v>782</v>
      </c>
      <c r="AH288" s="29" t="s">
        <v>783</v>
      </c>
      <c r="AJ288" s="29" t="s">
        <v>986</v>
      </c>
      <c r="AK288" s="1">
        <v>4419.08</v>
      </c>
      <c r="AL288" s="1">
        <v>0</v>
      </c>
      <c r="AM288" s="1">
        <v>4419.08</v>
      </c>
      <c r="AN288" s="1">
        <v>4838.63</v>
      </c>
      <c r="AO288" s="1">
        <v>0</v>
      </c>
      <c r="AP288" s="1">
        <v>4838.63</v>
      </c>
      <c r="AQ288" s="1">
        <v>0</v>
      </c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s="29" customFormat="1" x14ac:dyDescent="0.25">
      <c r="A289" s="29" t="s">
        <v>384</v>
      </c>
      <c r="B289" s="29" t="s">
        <v>385</v>
      </c>
      <c r="C289" s="29" t="s">
        <v>485</v>
      </c>
      <c r="D289" s="29" t="s">
        <v>486</v>
      </c>
      <c r="E289" s="29" t="s">
        <v>487</v>
      </c>
      <c r="F289" s="29" t="s">
        <v>488</v>
      </c>
      <c r="G289" s="29" t="s">
        <v>489</v>
      </c>
      <c r="H289" s="29" t="s">
        <v>490</v>
      </c>
      <c r="I289" s="29" t="s">
        <v>983</v>
      </c>
      <c r="J289" s="29" t="s">
        <v>2</v>
      </c>
      <c r="K289" s="29" t="s">
        <v>986</v>
      </c>
      <c r="L289" s="29" t="s">
        <v>15</v>
      </c>
      <c r="AG289" s="29" t="s">
        <v>784</v>
      </c>
      <c r="AH289" s="29" t="s">
        <v>785</v>
      </c>
      <c r="AJ289" s="29" t="s">
        <v>986</v>
      </c>
      <c r="AK289" s="1">
        <v>35379.800000000003</v>
      </c>
      <c r="AL289" s="1">
        <v>0</v>
      </c>
      <c r="AM289" s="1">
        <v>35379.800000000003</v>
      </c>
      <c r="AN289" s="1">
        <v>31361.8</v>
      </c>
      <c r="AO289" s="1">
        <v>0</v>
      </c>
      <c r="AP289" s="1">
        <v>31361.8</v>
      </c>
      <c r="AQ289" s="1">
        <v>0</v>
      </c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s="29" customFormat="1" x14ac:dyDescent="0.25">
      <c r="A290" s="29" t="s">
        <v>384</v>
      </c>
      <c r="B290" s="29" t="s">
        <v>385</v>
      </c>
      <c r="C290" s="29" t="s">
        <v>485</v>
      </c>
      <c r="D290" s="29" t="s">
        <v>486</v>
      </c>
      <c r="E290" s="29" t="s">
        <v>487</v>
      </c>
      <c r="F290" s="29" t="s">
        <v>488</v>
      </c>
      <c r="G290" s="29" t="s">
        <v>489</v>
      </c>
      <c r="H290" s="29" t="s">
        <v>490</v>
      </c>
      <c r="I290" s="29" t="s">
        <v>983</v>
      </c>
      <c r="J290" s="29" t="s">
        <v>2</v>
      </c>
      <c r="K290" s="29" t="s">
        <v>986</v>
      </c>
      <c r="L290" s="29" t="s">
        <v>15</v>
      </c>
      <c r="AG290" s="29" t="s">
        <v>786</v>
      </c>
      <c r="AH290" s="29" t="s">
        <v>787</v>
      </c>
      <c r="AJ290" s="29" t="s">
        <v>986</v>
      </c>
      <c r="AK290" s="1">
        <v>6315</v>
      </c>
      <c r="AL290" s="1">
        <v>0</v>
      </c>
      <c r="AM290" s="1">
        <v>6315</v>
      </c>
      <c r="AN290" s="1">
        <v>9428.26</v>
      </c>
      <c r="AO290" s="1">
        <v>0</v>
      </c>
      <c r="AP290" s="1">
        <v>9428.26</v>
      </c>
      <c r="AQ290" s="1">
        <v>0</v>
      </c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s="29" customFormat="1" x14ac:dyDescent="0.25">
      <c r="A291" s="29" t="s">
        <v>384</v>
      </c>
      <c r="B291" s="29" t="s">
        <v>385</v>
      </c>
      <c r="C291" s="29" t="s">
        <v>485</v>
      </c>
      <c r="D291" s="29" t="s">
        <v>486</v>
      </c>
      <c r="E291" s="29" t="s">
        <v>487</v>
      </c>
      <c r="F291" s="29" t="s">
        <v>488</v>
      </c>
      <c r="G291" s="29" t="s">
        <v>489</v>
      </c>
      <c r="H291" s="29" t="s">
        <v>490</v>
      </c>
      <c r="I291" s="29" t="s">
        <v>983</v>
      </c>
      <c r="J291" s="29" t="s">
        <v>2</v>
      </c>
      <c r="K291" s="29" t="s">
        <v>986</v>
      </c>
      <c r="L291" s="29" t="s">
        <v>15</v>
      </c>
      <c r="AG291" s="29" t="s">
        <v>788</v>
      </c>
      <c r="AH291" s="29" t="s">
        <v>789</v>
      </c>
      <c r="AJ291" s="29" t="s">
        <v>986</v>
      </c>
      <c r="AK291" s="1">
        <v>286.77</v>
      </c>
      <c r="AL291" s="1">
        <v>0</v>
      </c>
      <c r="AM291" s="1">
        <v>286.77</v>
      </c>
      <c r="AN291" s="1">
        <v>0</v>
      </c>
      <c r="AO291" s="1">
        <v>0</v>
      </c>
      <c r="AP291" s="1">
        <v>0</v>
      </c>
      <c r="AQ291" s="1">
        <v>0</v>
      </c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s="29" customFormat="1" x14ac:dyDescent="0.25">
      <c r="A292" s="29" t="s">
        <v>384</v>
      </c>
      <c r="B292" s="29" t="s">
        <v>385</v>
      </c>
      <c r="C292" s="29" t="s">
        <v>485</v>
      </c>
      <c r="D292" s="29" t="s">
        <v>486</v>
      </c>
      <c r="E292" s="29" t="s">
        <v>487</v>
      </c>
      <c r="F292" s="29" t="s">
        <v>488</v>
      </c>
      <c r="G292" s="29" t="s">
        <v>489</v>
      </c>
      <c r="H292" s="29" t="s">
        <v>490</v>
      </c>
      <c r="I292" s="29" t="s">
        <v>983</v>
      </c>
      <c r="J292" s="29" t="s">
        <v>2</v>
      </c>
      <c r="K292" s="29" t="s">
        <v>986</v>
      </c>
      <c r="L292" s="29" t="s">
        <v>15</v>
      </c>
      <c r="AG292" s="29" t="s">
        <v>790</v>
      </c>
      <c r="AH292" s="29" t="s">
        <v>791</v>
      </c>
      <c r="AJ292" s="29" t="s">
        <v>986</v>
      </c>
      <c r="AK292" s="1">
        <v>24311</v>
      </c>
      <c r="AL292" s="1">
        <v>0</v>
      </c>
      <c r="AM292" s="1">
        <v>24311</v>
      </c>
      <c r="AN292" s="1">
        <v>25323</v>
      </c>
      <c r="AO292" s="1">
        <v>0</v>
      </c>
      <c r="AP292" s="1">
        <v>25323</v>
      </c>
      <c r="AQ292" s="1">
        <v>0</v>
      </c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s="29" customFormat="1" x14ac:dyDescent="0.25">
      <c r="A293" s="29" t="s">
        <v>384</v>
      </c>
      <c r="B293" s="29" t="s">
        <v>385</v>
      </c>
      <c r="C293" s="29" t="s">
        <v>485</v>
      </c>
      <c r="D293" s="29" t="s">
        <v>486</v>
      </c>
      <c r="E293" s="29" t="s">
        <v>487</v>
      </c>
      <c r="F293" s="29" t="s">
        <v>488</v>
      </c>
      <c r="G293" s="29" t="s">
        <v>489</v>
      </c>
      <c r="H293" s="29" t="s">
        <v>490</v>
      </c>
      <c r="I293" s="29" t="s">
        <v>983</v>
      </c>
      <c r="J293" s="29" t="s">
        <v>2</v>
      </c>
      <c r="K293" s="29" t="s">
        <v>986</v>
      </c>
      <c r="L293" s="29" t="s">
        <v>15</v>
      </c>
      <c r="AG293" s="29" t="s">
        <v>792</v>
      </c>
      <c r="AH293" s="29" t="s">
        <v>793</v>
      </c>
      <c r="AJ293" s="29" t="s">
        <v>986</v>
      </c>
      <c r="AK293" s="1">
        <v>28637.81</v>
      </c>
      <c r="AL293" s="1">
        <v>0</v>
      </c>
      <c r="AM293" s="1">
        <v>28637.81</v>
      </c>
      <c r="AN293" s="1">
        <v>15324.77</v>
      </c>
      <c r="AO293" s="1">
        <v>0</v>
      </c>
      <c r="AP293" s="1">
        <v>15324.77</v>
      </c>
      <c r="AQ293" s="1">
        <v>0</v>
      </c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s="29" customFormat="1" x14ac:dyDescent="0.25">
      <c r="A294" s="29" t="s">
        <v>384</v>
      </c>
      <c r="B294" s="29" t="s">
        <v>385</v>
      </c>
      <c r="C294" s="29" t="s">
        <v>485</v>
      </c>
      <c r="D294" s="29" t="s">
        <v>486</v>
      </c>
      <c r="E294" s="29" t="s">
        <v>487</v>
      </c>
      <c r="F294" s="29" t="s">
        <v>488</v>
      </c>
      <c r="G294" s="29" t="s">
        <v>489</v>
      </c>
      <c r="H294" s="29" t="s">
        <v>490</v>
      </c>
      <c r="I294" s="29" t="s">
        <v>983</v>
      </c>
      <c r="J294" s="29" t="s">
        <v>2</v>
      </c>
      <c r="K294" s="29" t="s">
        <v>987</v>
      </c>
      <c r="L294" s="29" t="s">
        <v>62</v>
      </c>
      <c r="AG294" s="29" t="s">
        <v>820</v>
      </c>
      <c r="AH294" s="29" t="s">
        <v>821</v>
      </c>
      <c r="AJ294" s="29" t="s">
        <v>987</v>
      </c>
      <c r="AK294" s="1">
        <v>240840</v>
      </c>
      <c r="AL294" s="1">
        <v>0</v>
      </c>
      <c r="AM294" s="1">
        <v>240840</v>
      </c>
      <c r="AN294" s="1">
        <v>231859</v>
      </c>
      <c r="AO294" s="1">
        <v>0</v>
      </c>
      <c r="AP294" s="1">
        <v>231859</v>
      </c>
      <c r="AQ294" s="1">
        <v>0</v>
      </c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s="29" customFormat="1" x14ac:dyDescent="0.25">
      <c r="A295" s="29" t="s">
        <v>384</v>
      </c>
      <c r="B295" s="29" t="s">
        <v>385</v>
      </c>
      <c r="C295" s="29" t="s">
        <v>485</v>
      </c>
      <c r="D295" s="29" t="s">
        <v>486</v>
      </c>
      <c r="E295" s="29" t="s">
        <v>487</v>
      </c>
      <c r="F295" s="29" t="s">
        <v>488</v>
      </c>
      <c r="G295" s="29" t="s">
        <v>489</v>
      </c>
      <c r="H295" s="29" t="s">
        <v>490</v>
      </c>
      <c r="I295" s="29" t="s">
        <v>494</v>
      </c>
      <c r="J295" s="29" t="s">
        <v>64</v>
      </c>
      <c r="AG295" s="29" t="s">
        <v>636</v>
      </c>
      <c r="AH295" s="29" t="s">
        <v>637</v>
      </c>
      <c r="AJ295" s="29" t="s">
        <v>494</v>
      </c>
      <c r="AK295" s="1">
        <v>1327.15</v>
      </c>
      <c r="AL295" s="1">
        <v>0</v>
      </c>
      <c r="AM295" s="1">
        <v>1327.15</v>
      </c>
      <c r="AN295" s="1">
        <v>1393.22</v>
      </c>
      <c r="AO295" s="1">
        <v>0</v>
      </c>
      <c r="AP295" s="1">
        <v>1393.22</v>
      </c>
      <c r="AQ295" s="1">
        <v>0</v>
      </c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s="29" customFormat="1" x14ac:dyDescent="0.25">
      <c r="A296" s="29" t="s">
        <v>384</v>
      </c>
      <c r="B296" s="29" t="s">
        <v>385</v>
      </c>
      <c r="C296" s="29" t="s">
        <v>485</v>
      </c>
      <c r="D296" s="29" t="s">
        <v>486</v>
      </c>
      <c r="E296" s="29" t="s">
        <v>487</v>
      </c>
      <c r="F296" s="29" t="s">
        <v>488</v>
      </c>
      <c r="G296" s="29" t="s">
        <v>489</v>
      </c>
      <c r="H296" s="29" t="s">
        <v>490</v>
      </c>
      <c r="I296" s="29" t="s">
        <v>494</v>
      </c>
      <c r="J296" s="29" t="s">
        <v>64</v>
      </c>
      <c r="AG296" s="29" t="s">
        <v>451</v>
      </c>
      <c r="AH296" s="29" t="s">
        <v>638</v>
      </c>
      <c r="AJ296" s="29" t="s">
        <v>494</v>
      </c>
      <c r="AK296" s="1">
        <v>31485.13</v>
      </c>
      <c r="AL296" s="1">
        <v>0</v>
      </c>
      <c r="AM296" s="1">
        <v>31485.13</v>
      </c>
      <c r="AN296" s="1">
        <v>50953.3</v>
      </c>
      <c r="AO296" s="1">
        <v>0</v>
      </c>
      <c r="AP296" s="1">
        <v>50953.3</v>
      </c>
      <c r="AQ296" s="1">
        <v>0</v>
      </c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s="29" customFormat="1" x14ac:dyDescent="0.25">
      <c r="A297" s="29" t="s">
        <v>384</v>
      </c>
      <c r="B297" s="29" t="s">
        <v>385</v>
      </c>
      <c r="C297" s="29" t="s">
        <v>485</v>
      </c>
      <c r="D297" s="29" t="s">
        <v>486</v>
      </c>
      <c r="E297" s="29" t="s">
        <v>487</v>
      </c>
      <c r="F297" s="29" t="s">
        <v>488</v>
      </c>
      <c r="G297" s="29" t="s">
        <v>489</v>
      </c>
      <c r="H297" s="29" t="s">
        <v>490</v>
      </c>
      <c r="I297" s="29" t="s">
        <v>494</v>
      </c>
      <c r="J297" s="29" t="s">
        <v>64</v>
      </c>
      <c r="AG297" s="29" t="s">
        <v>452</v>
      </c>
      <c r="AH297" s="29" t="s">
        <v>639</v>
      </c>
      <c r="AJ297" s="29" t="s">
        <v>494</v>
      </c>
      <c r="AK297" s="1">
        <v>299710.94</v>
      </c>
      <c r="AL297" s="1">
        <v>0</v>
      </c>
      <c r="AM297" s="1">
        <v>299710.94</v>
      </c>
      <c r="AN297" s="1">
        <v>296476</v>
      </c>
      <c r="AO297" s="1">
        <v>0</v>
      </c>
      <c r="AP297" s="1">
        <v>296476</v>
      </c>
      <c r="AQ297" s="1">
        <v>0</v>
      </c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s="29" customFormat="1" x14ac:dyDescent="0.25">
      <c r="A298" s="29" t="s">
        <v>384</v>
      </c>
      <c r="B298" s="29" t="s">
        <v>385</v>
      </c>
      <c r="C298" s="29" t="s">
        <v>485</v>
      </c>
      <c r="D298" s="29" t="s">
        <v>486</v>
      </c>
      <c r="E298" s="29" t="s">
        <v>487</v>
      </c>
      <c r="F298" s="29" t="s">
        <v>488</v>
      </c>
      <c r="G298" s="29" t="s">
        <v>489</v>
      </c>
      <c r="H298" s="29" t="s">
        <v>490</v>
      </c>
      <c r="I298" s="29" t="s">
        <v>494</v>
      </c>
      <c r="J298" s="29" t="s">
        <v>64</v>
      </c>
      <c r="AG298" s="29" t="s">
        <v>453</v>
      </c>
      <c r="AH298" s="29" t="s">
        <v>640</v>
      </c>
      <c r="AJ298" s="29" t="s">
        <v>494</v>
      </c>
      <c r="AK298" s="1">
        <v>61109.95</v>
      </c>
      <c r="AL298" s="1">
        <v>0</v>
      </c>
      <c r="AM298" s="1">
        <v>61109.95</v>
      </c>
      <c r="AN298" s="1">
        <v>49626.14</v>
      </c>
      <c r="AO298" s="1">
        <v>0</v>
      </c>
      <c r="AP298" s="1">
        <v>49626.14</v>
      </c>
      <c r="AQ298" s="1">
        <v>0</v>
      </c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s="29" customFormat="1" x14ac:dyDescent="0.25">
      <c r="A299" s="29" t="s">
        <v>384</v>
      </c>
      <c r="B299" s="29" t="s">
        <v>385</v>
      </c>
      <c r="C299" s="29" t="s">
        <v>485</v>
      </c>
      <c r="D299" s="29" t="s">
        <v>486</v>
      </c>
      <c r="E299" s="29" t="s">
        <v>487</v>
      </c>
      <c r="F299" s="29" t="s">
        <v>488</v>
      </c>
      <c r="G299" s="29" t="s">
        <v>489</v>
      </c>
      <c r="H299" s="29" t="s">
        <v>490</v>
      </c>
      <c r="I299" s="29" t="s">
        <v>494</v>
      </c>
      <c r="J299" s="29" t="s">
        <v>64</v>
      </c>
      <c r="AG299" s="29" t="s">
        <v>641</v>
      </c>
      <c r="AH299" s="29" t="s">
        <v>642</v>
      </c>
      <c r="AJ299" s="29" t="s">
        <v>494</v>
      </c>
      <c r="AK299" s="1">
        <v>28861.11</v>
      </c>
      <c r="AL299" s="1">
        <v>0</v>
      </c>
      <c r="AM299" s="1">
        <v>28861.11</v>
      </c>
      <c r="AN299" s="1">
        <v>25932.23</v>
      </c>
      <c r="AO299" s="1">
        <v>0</v>
      </c>
      <c r="AP299" s="1">
        <v>25932.23</v>
      </c>
      <c r="AQ299" s="1">
        <v>0</v>
      </c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s="29" customFormat="1" x14ac:dyDescent="0.25">
      <c r="A300" s="29" t="s">
        <v>384</v>
      </c>
      <c r="B300" s="29" t="s">
        <v>385</v>
      </c>
      <c r="C300" s="29" t="s">
        <v>485</v>
      </c>
      <c r="D300" s="29" t="s">
        <v>486</v>
      </c>
      <c r="E300" s="29" t="s">
        <v>487</v>
      </c>
      <c r="F300" s="29" t="s">
        <v>488</v>
      </c>
      <c r="G300" s="29" t="s">
        <v>489</v>
      </c>
      <c r="H300" s="29" t="s">
        <v>490</v>
      </c>
      <c r="I300" s="29" t="s">
        <v>494</v>
      </c>
      <c r="J300" s="29" t="s">
        <v>64</v>
      </c>
      <c r="AG300" s="29" t="s">
        <v>643</v>
      </c>
      <c r="AH300" s="29" t="s">
        <v>644</v>
      </c>
      <c r="AJ300" s="29" t="s">
        <v>494</v>
      </c>
      <c r="AK300" s="1">
        <v>29027.83</v>
      </c>
      <c r="AL300" s="1">
        <v>0</v>
      </c>
      <c r="AM300" s="1">
        <v>29027.83</v>
      </c>
      <c r="AN300" s="1">
        <v>32646.49</v>
      </c>
      <c r="AO300" s="1">
        <v>0</v>
      </c>
      <c r="AP300" s="1">
        <v>32646.49</v>
      </c>
      <c r="AQ300" s="1">
        <v>0</v>
      </c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s="29" customFormat="1" x14ac:dyDescent="0.25">
      <c r="A301" s="29" t="s">
        <v>384</v>
      </c>
      <c r="B301" s="29" t="s">
        <v>385</v>
      </c>
      <c r="C301" s="29" t="s">
        <v>485</v>
      </c>
      <c r="D301" s="29" t="s">
        <v>486</v>
      </c>
      <c r="E301" s="29" t="s">
        <v>487</v>
      </c>
      <c r="F301" s="29" t="s">
        <v>488</v>
      </c>
      <c r="G301" s="29" t="s">
        <v>489</v>
      </c>
      <c r="H301" s="29" t="s">
        <v>490</v>
      </c>
      <c r="I301" s="29" t="s">
        <v>494</v>
      </c>
      <c r="J301" s="29" t="s">
        <v>64</v>
      </c>
      <c r="AG301" s="29" t="s">
        <v>645</v>
      </c>
      <c r="AH301" s="29" t="s">
        <v>646</v>
      </c>
      <c r="AJ301" s="29" t="s">
        <v>494</v>
      </c>
      <c r="AK301" s="1">
        <v>4046.86</v>
      </c>
      <c r="AL301" s="1">
        <v>0</v>
      </c>
      <c r="AM301" s="1">
        <v>4046.86</v>
      </c>
      <c r="AN301" s="1">
        <v>5082.3599999999997</v>
      </c>
      <c r="AO301" s="1">
        <v>0</v>
      </c>
      <c r="AP301" s="1">
        <v>5082.3599999999997</v>
      </c>
      <c r="AQ301" s="1">
        <v>0</v>
      </c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s="29" customFormat="1" x14ac:dyDescent="0.25">
      <c r="A302" s="29" t="s">
        <v>384</v>
      </c>
      <c r="B302" s="29" t="s">
        <v>385</v>
      </c>
      <c r="C302" s="29" t="s">
        <v>485</v>
      </c>
      <c r="D302" s="29" t="s">
        <v>486</v>
      </c>
      <c r="E302" s="29" t="s">
        <v>487</v>
      </c>
      <c r="F302" s="29" t="s">
        <v>488</v>
      </c>
      <c r="G302" s="29" t="s">
        <v>489</v>
      </c>
      <c r="H302" s="29" t="s">
        <v>490</v>
      </c>
      <c r="I302" s="29" t="s">
        <v>494</v>
      </c>
      <c r="J302" s="29" t="s">
        <v>64</v>
      </c>
      <c r="AG302" s="29" t="s">
        <v>647</v>
      </c>
      <c r="AH302" s="29" t="s">
        <v>648</v>
      </c>
      <c r="AJ302" s="29" t="s">
        <v>494</v>
      </c>
      <c r="AK302" s="1">
        <v>5090</v>
      </c>
      <c r="AL302" s="1">
        <v>0</v>
      </c>
      <c r="AM302" s="1">
        <v>5090</v>
      </c>
      <c r="AN302" s="1">
        <v>908.88</v>
      </c>
      <c r="AO302" s="1">
        <v>0</v>
      </c>
      <c r="AP302" s="1">
        <v>908.88</v>
      </c>
      <c r="AQ302" s="1">
        <v>0</v>
      </c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s="29" customFormat="1" x14ac:dyDescent="0.25">
      <c r="A303" s="29" t="s">
        <v>384</v>
      </c>
      <c r="B303" s="29" t="s">
        <v>385</v>
      </c>
      <c r="C303" s="29" t="s">
        <v>485</v>
      </c>
      <c r="D303" s="29" t="s">
        <v>486</v>
      </c>
      <c r="E303" s="29" t="s">
        <v>487</v>
      </c>
      <c r="F303" s="29" t="s">
        <v>488</v>
      </c>
      <c r="G303" s="29" t="s">
        <v>489</v>
      </c>
      <c r="H303" s="29" t="s">
        <v>490</v>
      </c>
      <c r="I303" s="29" t="s">
        <v>494</v>
      </c>
      <c r="J303" s="29" t="s">
        <v>64</v>
      </c>
      <c r="AG303" s="29" t="s">
        <v>649</v>
      </c>
      <c r="AH303" s="29" t="s">
        <v>650</v>
      </c>
      <c r="AJ303" s="29" t="s">
        <v>494</v>
      </c>
      <c r="AK303" s="1">
        <v>18830.46</v>
      </c>
      <c r="AL303" s="1">
        <v>0</v>
      </c>
      <c r="AM303" s="1">
        <v>18830.46</v>
      </c>
      <c r="AN303" s="1">
        <v>31471.87</v>
      </c>
      <c r="AO303" s="1">
        <v>0</v>
      </c>
      <c r="AP303" s="1">
        <v>31471.87</v>
      </c>
      <c r="AQ303" s="1">
        <v>0</v>
      </c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s="29" customFormat="1" x14ac:dyDescent="0.25">
      <c r="A304" s="29" t="s">
        <v>384</v>
      </c>
      <c r="B304" s="29" t="s">
        <v>385</v>
      </c>
      <c r="C304" s="29" t="s">
        <v>485</v>
      </c>
      <c r="D304" s="29" t="s">
        <v>486</v>
      </c>
      <c r="E304" s="29" t="s">
        <v>487</v>
      </c>
      <c r="F304" s="29" t="s">
        <v>488</v>
      </c>
      <c r="G304" s="29" t="s">
        <v>489</v>
      </c>
      <c r="H304" s="29" t="s">
        <v>490</v>
      </c>
      <c r="I304" s="29" t="s">
        <v>494</v>
      </c>
      <c r="J304" s="29" t="s">
        <v>64</v>
      </c>
      <c r="AG304" s="29" t="s">
        <v>651</v>
      </c>
      <c r="AH304" s="29" t="s">
        <v>652</v>
      </c>
      <c r="AJ304" s="29" t="s">
        <v>494</v>
      </c>
      <c r="AK304" s="1">
        <v>3730.78</v>
      </c>
      <c r="AL304" s="1">
        <v>0</v>
      </c>
      <c r="AM304" s="1">
        <v>3730.78</v>
      </c>
      <c r="AN304" s="1">
        <v>6371.64</v>
      </c>
      <c r="AO304" s="1">
        <v>0</v>
      </c>
      <c r="AP304" s="1">
        <v>6371.64</v>
      </c>
      <c r="AQ304" s="1">
        <v>0</v>
      </c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s="29" customFormat="1" x14ac:dyDescent="0.25">
      <c r="A305" s="29" t="s">
        <v>384</v>
      </c>
      <c r="B305" s="29" t="s">
        <v>385</v>
      </c>
      <c r="C305" s="29" t="s">
        <v>485</v>
      </c>
      <c r="D305" s="29" t="s">
        <v>486</v>
      </c>
      <c r="E305" s="29" t="s">
        <v>487</v>
      </c>
      <c r="F305" s="29" t="s">
        <v>488</v>
      </c>
      <c r="G305" s="29" t="s">
        <v>489</v>
      </c>
      <c r="H305" s="29" t="s">
        <v>490</v>
      </c>
      <c r="I305" s="29" t="s">
        <v>494</v>
      </c>
      <c r="J305" s="29" t="s">
        <v>64</v>
      </c>
      <c r="AG305" s="29" t="s">
        <v>653</v>
      </c>
      <c r="AH305" s="29" t="s">
        <v>654</v>
      </c>
      <c r="AJ305" s="29" t="s">
        <v>494</v>
      </c>
      <c r="AK305" s="1">
        <v>50146.05</v>
      </c>
      <c r="AL305" s="1">
        <v>0</v>
      </c>
      <c r="AM305" s="1">
        <v>50146.05</v>
      </c>
      <c r="AN305" s="1">
        <v>44704.03</v>
      </c>
      <c r="AO305" s="1">
        <v>0</v>
      </c>
      <c r="AP305" s="1">
        <v>44704.03</v>
      </c>
      <c r="AQ305" s="1">
        <v>0</v>
      </c>
      <c r="AR305" s="2"/>
      <c r="AS305" s="2"/>
      <c r="AT305" s="2"/>
      <c r="AU305" s="2"/>
      <c r="AV305" s="2"/>
      <c r="AW305" s="2"/>
      <c r="AX305" s="2"/>
      <c r="AY305" s="2"/>
      <c r="AZ305" s="2"/>
      <c r="BA305" s="2"/>
    </row>
    <row r="306" spans="1:53" s="29" customFormat="1" x14ac:dyDescent="0.25">
      <c r="A306" s="29" t="s">
        <v>384</v>
      </c>
      <c r="B306" s="29" t="s">
        <v>385</v>
      </c>
      <c r="C306" s="29" t="s">
        <v>485</v>
      </c>
      <c r="D306" s="29" t="s">
        <v>486</v>
      </c>
      <c r="E306" s="29" t="s">
        <v>487</v>
      </c>
      <c r="F306" s="29" t="s">
        <v>488</v>
      </c>
      <c r="G306" s="29" t="s">
        <v>489</v>
      </c>
      <c r="H306" s="29" t="s">
        <v>490</v>
      </c>
      <c r="I306" s="29" t="s">
        <v>494</v>
      </c>
      <c r="J306" s="29" t="s">
        <v>64</v>
      </c>
      <c r="AG306" s="29" t="s">
        <v>655</v>
      </c>
      <c r="AH306" s="29" t="s">
        <v>656</v>
      </c>
      <c r="AJ306" s="29" t="s">
        <v>494</v>
      </c>
      <c r="AK306" s="1">
        <v>9782.9</v>
      </c>
      <c r="AL306" s="1">
        <v>0</v>
      </c>
      <c r="AM306" s="1">
        <v>9782.9</v>
      </c>
      <c r="AN306" s="1">
        <v>14953.87</v>
      </c>
      <c r="AO306" s="1">
        <v>0</v>
      </c>
      <c r="AP306" s="1">
        <v>14953.87</v>
      </c>
      <c r="AQ306" s="1">
        <v>0</v>
      </c>
      <c r="AR306" s="2"/>
      <c r="AS306" s="2"/>
      <c r="AT306" s="2"/>
      <c r="AU306" s="2"/>
      <c r="AV306" s="2"/>
      <c r="AW306" s="2"/>
      <c r="AX306" s="2"/>
      <c r="AY306" s="2"/>
      <c r="AZ306" s="2"/>
      <c r="BA306" s="2"/>
    </row>
    <row r="307" spans="1:53" s="29" customFormat="1" x14ac:dyDescent="0.25">
      <c r="A307" s="29" t="s">
        <v>384</v>
      </c>
      <c r="B307" s="29" t="s">
        <v>385</v>
      </c>
      <c r="C307" s="29" t="s">
        <v>485</v>
      </c>
      <c r="D307" s="29" t="s">
        <v>486</v>
      </c>
      <c r="E307" s="29" t="s">
        <v>487</v>
      </c>
      <c r="F307" s="29" t="s">
        <v>488</v>
      </c>
      <c r="G307" s="29" t="s">
        <v>489</v>
      </c>
      <c r="H307" s="29" t="s">
        <v>490</v>
      </c>
      <c r="I307" s="29" t="s">
        <v>494</v>
      </c>
      <c r="J307" s="29" t="s">
        <v>64</v>
      </c>
      <c r="AG307" s="29" t="s">
        <v>657</v>
      </c>
      <c r="AH307" s="29" t="s">
        <v>658</v>
      </c>
      <c r="AJ307" s="29" t="s">
        <v>494</v>
      </c>
      <c r="AK307" s="1">
        <v>6700</v>
      </c>
      <c r="AL307" s="1">
        <v>0</v>
      </c>
      <c r="AM307" s="1">
        <v>6700</v>
      </c>
      <c r="AN307" s="1">
        <v>4904</v>
      </c>
      <c r="AO307" s="1">
        <v>0</v>
      </c>
      <c r="AP307" s="1">
        <v>4904</v>
      </c>
      <c r="AQ307" s="1">
        <v>0</v>
      </c>
      <c r="AR307" s="2"/>
      <c r="AS307" s="2"/>
      <c r="AT307" s="2"/>
      <c r="AU307" s="2"/>
      <c r="AV307" s="2"/>
      <c r="AW307" s="2"/>
      <c r="AX307" s="2"/>
      <c r="AY307" s="2"/>
      <c r="AZ307" s="2"/>
      <c r="BA307" s="2"/>
    </row>
    <row r="308" spans="1:53" s="29" customFormat="1" x14ac:dyDescent="0.25">
      <c r="A308" s="29" t="s">
        <v>384</v>
      </c>
      <c r="B308" s="29" t="s">
        <v>385</v>
      </c>
      <c r="C308" s="29" t="s">
        <v>485</v>
      </c>
      <c r="D308" s="29" t="s">
        <v>486</v>
      </c>
      <c r="E308" s="29" t="s">
        <v>487</v>
      </c>
      <c r="F308" s="29" t="s">
        <v>488</v>
      </c>
      <c r="G308" s="29" t="s">
        <v>489</v>
      </c>
      <c r="H308" s="29" t="s">
        <v>490</v>
      </c>
      <c r="I308" s="29" t="s">
        <v>494</v>
      </c>
      <c r="J308" s="29" t="s">
        <v>64</v>
      </c>
      <c r="AG308" s="29" t="s">
        <v>659</v>
      </c>
      <c r="AH308" s="29" t="s">
        <v>660</v>
      </c>
      <c r="AJ308" s="29" t="s">
        <v>494</v>
      </c>
      <c r="AK308" s="1">
        <v>12082.75</v>
      </c>
      <c r="AL308" s="1">
        <v>0</v>
      </c>
      <c r="AM308" s="1">
        <v>12082.75</v>
      </c>
      <c r="AN308" s="1">
        <v>45299</v>
      </c>
      <c r="AO308" s="1">
        <v>0</v>
      </c>
      <c r="AP308" s="1">
        <v>45299</v>
      </c>
      <c r="AQ308" s="1">
        <v>0</v>
      </c>
      <c r="AR308" s="2"/>
      <c r="AS308" s="2"/>
      <c r="AT308" s="2"/>
      <c r="AU308" s="2"/>
      <c r="AV308" s="2"/>
      <c r="AW308" s="2"/>
      <c r="AX308" s="2"/>
      <c r="AY308" s="2"/>
      <c r="AZ308" s="2"/>
      <c r="BA308" s="2"/>
    </row>
    <row r="309" spans="1:53" s="29" customFormat="1" x14ac:dyDescent="0.25">
      <c r="A309" s="29" t="s">
        <v>384</v>
      </c>
      <c r="B309" s="29" t="s">
        <v>385</v>
      </c>
      <c r="C309" s="29" t="s">
        <v>485</v>
      </c>
      <c r="D309" s="29" t="s">
        <v>486</v>
      </c>
      <c r="E309" s="29" t="s">
        <v>487</v>
      </c>
      <c r="F309" s="29" t="s">
        <v>488</v>
      </c>
      <c r="G309" s="29" t="s">
        <v>489</v>
      </c>
      <c r="H309" s="29" t="s">
        <v>490</v>
      </c>
      <c r="I309" s="29" t="s">
        <v>494</v>
      </c>
      <c r="J309" s="29" t="s">
        <v>64</v>
      </c>
      <c r="AG309" s="29" t="s">
        <v>661</v>
      </c>
      <c r="AH309" s="29" t="s">
        <v>662</v>
      </c>
      <c r="AJ309" s="29" t="s">
        <v>494</v>
      </c>
      <c r="AK309" s="1">
        <v>26656</v>
      </c>
      <c r="AL309" s="1">
        <v>0</v>
      </c>
      <c r="AM309" s="1">
        <v>26656</v>
      </c>
      <c r="AN309" s="1">
        <v>39966.550000000003</v>
      </c>
      <c r="AO309" s="1">
        <v>0</v>
      </c>
      <c r="AP309" s="1">
        <v>39966.550000000003</v>
      </c>
      <c r="AQ309" s="1">
        <v>0</v>
      </c>
      <c r="AR309" s="2"/>
      <c r="AS309" s="2"/>
      <c r="AT309" s="2"/>
      <c r="AU309" s="2"/>
      <c r="AV309" s="2"/>
      <c r="AW309" s="2"/>
      <c r="AX309" s="2"/>
      <c r="AY309" s="2"/>
      <c r="AZ309" s="2"/>
      <c r="BA309" s="2"/>
    </row>
    <row r="310" spans="1:53" s="29" customFormat="1" x14ac:dyDescent="0.25">
      <c r="A310" s="29" t="s">
        <v>384</v>
      </c>
      <c r="B310" s="29" t="s">
        <v>385</v>
      </c>
      <c r="C310" s="29" t="s">
        <v>485</v>
      </c>
      <c r="D310" s="29" t="s">
        <v>486</v>
      </c>
      <c r="E310" s="29" t="s">
        <v>487</v>
      </c>
      <c r="F310" s="29" t="s">
        <v>488</v>
      </c>
      <c r="G310" s="29" t="s">
        <v>489</v>
      </c>
      <c r="H310" s="29" t="s">
        <v>490</v>
      </c>
      <c r="I310" s="29" t="s">
        <v>494</v>
      </c>
      <c r="J310" s="29" t="s">
        <v>64</v>
      </c>
      <c r="AG310" s="29" t="s">
        <v>663</v>
      </c>
      <c r="AH310" s="29" t="s">
        <v>664</v>
      </c>
      <c r="AJ310" s="29" t="s">
        <v>494</v>
      </c>
      <c r="AK310" s="1">
        <v>7380.3</v>
      </c>
      <c r="AL310" s="1">
        <v>0</v>
      </c>
      <c r="AM310" s="1">
        <v>7380.3</v>
      </c>
      <c r="AN310" s="1">
        <v>5299.69</v>
      </c>
      <c r="AO310" s="1">
        <v>0</v>
      </c>
      <c r="AP310" s="1">
        <v>5299.69</v>
      </c>
      <c r="AQ310" s="1">
        <v>0</v>
      </c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s="29" customFormat="1" x14ac:dyDescent="0.25">
      <c r="A311" s="29" t="s">
        <v>384</v>
      </c>
      <c r="B311" s="29" t="s">
        <v>385</v>
      </c>
      <c r="C311" s="29" t="s">
        <v>485</v>
      </c>
      <c r="D311" s="29" t="s">
        <v>486</v>
      </c>
      <c r="E311" s="29" t="s">
        <v>487</v>
      </c>
      <c r="F311" s="29" t="s">
        <v>488</v>
      </c>
      <c r="G311" s="29" t="s">
        <v>489</v>
      </c>
      <c r="H311" s="29" t="s">
        <v>490</v>
      </c>
      <c r="I311" s="29" t="s">
        <v>494</v>
      </c>
      <c r="J311" s="29" t="s">
        <v>64</v>
      </c>
      <c r="AG311" s="29" t="s">
        <v>665</v>
      </c>
      <c r="AH311" s="29" t="s">
        <v>666</v>
      </c>
      <c r="AJ311" s="29" t="s">
        <v>494</v>
      </c>
      <c r="AK311" s="1">
        <v>3692.36</v>
      </c>
      <c r="AL311" s="1">
        <v>0</v>
      </c>
      <c r="AM311" s="1">
        <v>3692.36</v>
      </c>
      <c r="AN311" s="1">
        <v>3270.41</v>
      </c>
      <c r="AO311" s="1">
        <v>0</v>
      </c>
      <c r="AP311" s="1">
        <v>3270.41</v>
      </c>
      <c r="AQ311" s="1">
        <v>0</v>
      </c>
      <c r="AR311" s="2"/>
      <c r="AS311" s="2"/>
      <c r="AT311" s="2"/>
      <c r="AU311" s="2"/>
      <c r="AV311" s="2"/>
      <c r="AW311" s="2"/>
      <c r="AX311" s="2"/>
      <c r="AY311" s="2"/>
      <c r="AZ311" s="2"/>
      <c r="BA311" s="2"/>
    </row>
    <row r="312" spans="1:53" s="29" customFormat="1" x14ac:dyDescent="0.25">
      <c r="A312" s="29" t="s">
        <v>384</v>
      </c>
      <c r="B312" s="29" t="s">
        <v>385</v>
      </c>
      <c r="C312" s="29" t="s">
        <v>485</v>
      </c>
      <c r="D312" s="29" t="s">
        <v>486</v>
      </c>
      <c r="E312" s="29" t="s">
        <v>487</v>
      </c>
      <c r="F312" s="29" t="s">
        <v>488</v>
      </c>
      <c r="G312" s="29" t="s">
        <v>489</v>
      </c>
      <c r="H312" s="29" t="s">
        <v>490</v>
      </c>
      <c r="I312" s="29" t="s">
        <v>494</v>
      </c>
      <c r="J312" s="29" t="s">
        <v>64</v>
      </c>
      <c r="AG312" s="29" t="s">
        <v>667</v>
      </c>
      <c r="AH312" s="29" t="s">
        <v>668</v>
      </c>
      <c r="AJ312" s="29" t="s">
        <v>494</v>
      </c>
      <c r="AK312" s="1">
        <v>12986</v>
      </c>
      <c r="AL312" s="1">
        <v>0</v>
      </c>
      <c r="AM312" s="1">
        <v>12986</v>
      </c>
      <c r="AN312" s="1">
        <v>24108.06</v>
      </c>
      <c r="AO312" s="1">
        <v>0</v>
      </c>
      <c r="AP312" s="1">
        <v>24108.06</v>
      </c>
      <c r="AQ312" s="1">
        <v>0</v>
      </c>
      <c r="AR312" s="2"/>
      <c r="AS312" s="2"/>
      <c r="AT312" s="2"/>
      <c r="AU312" s="2"/>
      <c r="AV312" s="2"/>
      <c r="AW312" s="2"/>
      <c r="AX312" s="2"/>
      <c r="AY312" s="2"/>
      <c r="AZ312" s="2"/>
      <c r="BA312" s="2"/>
    </row>
    <row r="313" spans="1:53" s="29" customFormat="1" x14ac:dyDescent="0.25">
      <c r="A313" s="29" t="s">
        <v>384</v>
      </c>
      <c r="B313" s="29" t="s">
        <v>385</v>
      </c>
      <c r="C313" s="29" t="s">
        <v>485</v>
      </c>
      <c r="D313" s="29" t="s">
        <v>486</v>
      </c>
      <c r="E313" s="29" t="s">
        <v>487</v>
      </c>
      <c r="F313" s="29" t="s">
        <v>488</v>
      </c>
      <c r="G313" s="29" t="s">
        <v>489</v>
      </c>
      <c r="H313" s="29" t="s">
        <v>490</v>
      </c>
      <c r="I313" s="29" t="s">
        <v>494</v>
      </c>
      <c r="J313" s="29" t="s">
        <v>64</v>
      </c>
      <c r="AG313" s="29" t="s">
        <v>669</v>
      </c>
      <c r="AH313" s="29" t="s">
        <v>670</v>
      </c>
      <c r="AJ313" s="29" t="s">
        <v>494</v>
      </c>
      <c r="AK313" s="1">
        <v>2168.58</v>
      </c>
      <c r="AL313" s="1">
        <v>0</v>
      </c>
      <c r="AM313" s="1">
        <v>2168.58</v>
      </c>
      <c r="AN313" s="1">
        <v>25475.62</v>
      </c>
      <c r="AO313" s="1">
        <v>0</v>
      </c>
      <c r="AP313" s="1">
        <v>25475.62</v>
      </c>
      <c r="AQ313" s="1">
        <v>0</v>
      </c>
      <c r="AR313" s="2"/>
      <c r="AS313" s="2"/>
      <c r="AT313" s="2"/>
      <c r="AU313" s="2"/>
      <c r="AV313" s="2"/>
      <c r="AW313" s="2"/>
      <c r="AX313" s="2"/>
      <c r="AY313" s="2"/>
      <c r="AZ313" s="2"/>
      <c r="BA313" s="2"/>
    </row>
    <row r="314" spans="1:53" s="29" customFormat="1" x14ac:dyDescent="0.25">
      <c r="A314" s="29" t="s">
        <v>384</v>
      </c>
      <c r="B314" s="29" t="s">
        <v>385</v>
      </c>
      <c r="C314" s="29" t="s">
        <v>485</v>
      </c>
      <c r="D314" s="29" t="s">
        <v>486</v>
      </c>
      <c r="E314" s="29" t="s">
        <v>487</v>
      </c>
      <c r="F314" s="29" t="s">
        <v>488</v>
      </c>
      <c r="G314" s="29" t="s">
        <v>489</v>
      </c>
      <c r="H314" s="29" t="s">
        <v>490</v>
      </c>
      <c r="I314" s="29" t="s">
        <v>494</v>
      </c>
      <c r="J314" s="29" t="s">
        <v>64</v>
      </c>
      <c r="AG314" s="29" t="s">
        <v>671</v>
      </c>
      <c r="AH314" s="29" t="s">
        <v>672</v>
      </c>
      <c r="AJ314" s="29" t="s">
        <v>494</v>
      </c>
      <c r="AK314" s="1">
        <v>0</v>
      </c>
      <c r="AL314" s="1">
        <v>0</v>
      </c>
      <c r="AM314" s="1">
        <v>0</v>
      </c>
      <c r="AN314" s="1">
        <v>1154.6400000000001</v>
      </c>
      <c r="AO314" s="1">
        <v>0</v>
      </c>
      <c r="AP314" s="1">
        <v>1154.6400000000001</v>
      </c>
      <c r="AQ314" s="1">
        <v>0</v>
      </c>
      <c r="AR314" s="2"/>
      <c r="AS314" s="2"/>
      <c r="AT314" s="2"/>
      <c r="AU314" s="2"/>
      <c r="AV314" s="2"/>
      <c r="AW314" s="2"/>
      <c r="AX314" s="2"/>
      <c r="AY314" s="2"/>
      <c r="AZ314" s="2"/>
      <c r="BA314" s="2"/>
    </row>
    <row r="315" spans="1:53" s="29" customFormat="1" x14ac:dyDescent="0.25">
      <c r="A315" s="29" t="s">
        <v>384</v>
      </c>
      <c r="B315" s="29" t="s">
        <v>385</v>
      </c>
      <c r="C315" s="29" t="s">
        <v>485</v>
      </c>
      <c r="D315" s="29" t="s">
        <v>486</v>
      </c>
      <c r="E315" s="29" t="s">
        <v>487</v>
      </c>
      <c r="F315" s="29" t="s">
        <v>488</v>
      </c>
      <c r="G315" s="29" t="s">
        <v>489</v>
      </c>
      <c r="H315" s="29" t="s">
        <v>490</v>
      </c>
      <c r="I315" s="29" t="s">
        <v>494</v>
      </c>
      <c r="J315" s="29" t="s">
        <v>64</v>
      </c>
      <c r="AG315" s="29" t="s">
        <v>673</v>
      </c>
      <c r="AH315" s="29" t="s">
        <v>674</v>
      </c>
      <c r="AJ315" s="29" t="s">
        <v>494</v>
      </c>
      <c r="AK315" s="1">
        <v>57085</v>
      </c>
      <c r="AL315" s="1">
        <v>0</v>
      </c>
      <c r="AM315" s="1">
        <v>57085</v>
      </c>
      <c r="AN315" s="1">
        <v>193059.05</v>
      </c>
      <c r="AO315" s="1">
        <v>0</v>
      </c>
      <c r="AP315" s="1">
        <v>193059.05</v>
      </c>
      <c r="AQ315" s="1">
        <v>0</v>
      </c>
      <c r="AR315" s="2"/>
      <c r="AS315" s="2"/>
      <c r="AT315" s="2"/>
      <c r="AU315" s="2"/>
      <c r="AV315" s="2"/>
      <c r="AW315" s="2"/>
      <c r="AX315" s="2"/>
      <c r="AY315" s="2"/>
      <c r="AZ315" s="2"/>
      <c r="BA315" s="2"/>
    </row>
    <row r="316" spans="1:53" s="29" customFormat="1" x14ac:dyDescent="0.25">
      <c r="A316" s="29" t="s">
        <v>384</v>
      </c>
      <c r="B316" s="29" t="s">
        <v>385</v>
      </c>
      <c r="C316" s="29" t="s">
        <v>485</v>
      </c>
      <c r="D316" s="29" t="s">
        <v>486</v>
      </c>
      <c r="E316" s="29" t="s">
        <v>487</v>
      </c>
      <c r="F316" s="29" t="s">
        <v>488</v>
      </c>
      <c r="G316" s="29" t="s">
        <v>489</v>
      </c>
      <c r="H316" s="29" t="s">
        <v>490</v>
      </c>
      <c r="I316" s="29" t="s">
        <v>494</v>
      </c>
      <c r="J316" s="29" t="s">
        <v>64</v>
      </c>
      <c r="AG316" s="29" t="s">
        <v>675</v>
      </c>
      <c r="AH316" s="29" t="s">
        <v>676</v>
      </c>
      <c r="AJ316" s="29" t="s">
        <v>494</v>
      </c>
      <c r="AK316" s="1">
        <v>42279.31</v>
      </c>
      <c r="AL316" s="1">
        <v>0</v>
      </c>
      <c r="AM316" s="1">
        <v>42279.31</v>
      </c>
      <c r="AN316" s="1">
        <v>54369.33</v>
      </c>
      <c r="AO316" s="1">
        <v>0</v>
      </c>
      <c r="AP316" s="1">
        <v>54369.33</v>
      </c>
      <c r="AQ316" s="1">
        <v>0</v>
      </c>
      <c r="AR316" s="2"/>
      <c r="AS316" s="2"/>
      <c r="AT316" s="2"/>
      <c r="AU316" s="2"/>
      <c r="AV316" s="2"/>
      <c r="AW316" s="2"/>
      <c r="AX316" s="2"/>
      <c r="AY316" s="2"/>
      <c r="AZ316" s="2"/>
      <c r="BA316" s="2"/>
    </row>
    <row r="317" spans="1:53" s="29" customFormat="1" x14ac:dyDescent="0.25">
      <c r="A317" s="29" t="s">
        <v>384</v>
      </c>
      <c r="B317" s="29" t="s">
        <v>385</v>
      </c>
      <c r="C317" s="29" t="s">
        <v>485</v>
      </c>
      <c r="D317" s="29" t="s">
        <v>486</v>
      </c>
      <c r="E317" s="29" t="s">
        <v>487</v>
      </c>
      <c r="F317" s="29" t="s">
        <v>488</v>
      </c>
      <c r="G317" s="29" t="s">
        <v>489</v>
      </c>
      <c r="H317" s="29" t="s">
        <v>490</v>
      </c>
      <c r="I317" s="29" t="s">
        <v>494</v>
      </c>
      <c r="J317" s="29" t="s">
        <v>64</v>
      </c>
      <c r="AG317" s="29" t="s">
        <v>677</v>
      </c>
      <c r="AH317" s="29" t="s">
        <v>678</v>
      </c>
      <c r="AJ317" s="29" t="s">
        <v>494</v>
      </c>
      <c r="AK317" s="1">
        <v>0</v>
      </c>
      <c r="AL317" s="1">
        <v>0</v>
      </c>
      <c r="AM317" s="1">
        <v>0</v>
      </c>
      <c r="AN317" s="1">
        <v>-754.86</v>
      </c>
      <c r="AO317" s="1">
        <v>0</v>
      </c>
      <c r="AP317" s="1">
        <v>-754.86</v>
      </c>
      <c r="AQ317" s="1">
        <v>0</v>
      </c>
      <c r="AR317" s="2"/>
      <c r="AS317" s="2"/>
      <c r="AT317" s="2"/>
      <c r="AU317" s="2"/>
      <c r="AV317" s="2"/>
      <c r="AW317" s="2"/>
      <c r="AX317" s="2"/>
      <c r="AY317" s="2"/>
      <c r="AZ317" s="2"/>
      <c r="BA317" s="2"/>
    </row>
    <row r="318" spans="1:53" s="29" customFormat="1" x14ac:dyDescent="0.25">
      <c r="A318" s="29" t="s">
        <v>384</v>
      </c>
      <c r="B318" s="29" t="s">
        <v>385</v>
      </c>
      <c r="C318" s="29" t="s">
        <v>485</v>
      </c>
      <c r="D318" s="29" t="s">
        <v>486</v>
      </c>
      <c r="E318" s="29" t="s">
        <v>487</v>
      </c>
      <c r="F318" s="29" t="s">
        <v>488</v>
      </c>
      <c r="G318" s="29" t="s">
        <v>489</v>
      </c>
      <c r="H318" s="29" t="s">
        <v>490</v>
      </c>
      <c r="I318" s="29" t="s">
        <v>494</v>
      </c>
      <c r="J318" s="29" t="s">
        <v>64</v>
      </c>
      <c r="AG318" s="29" t="s">
        <v>679</v>
      </c>
      <c r="AH318" s="29" t="s">
        <v>680</v>
      </c>
      <c r="AJ318" s="29" t="s">
        <v>494</v>
      </c>
      <c r="AK318" s="1">
        <v>27120</v>
      </c>
      <c r="AL318" s="1">
        <v>0</v>
      </c>
      <c r="AM318" s="1">
        <v>27120</v>
      </c>
      <c r="AN318" s="1">
        <v>27120</v>
      </c>
      <c r="AO318" s="1">
        <v>0</v>
      </c>
      <c r="AP318" s="1">
        <v>27120</v>
      </c>
      <c r="AQ318" s="1">
        <v>0</v>
      </c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s="29" customFormat="1" x14ac:dyDescent="0.25">
      <c r="A319" s="29" t="s">
        <v>384</v>
      </c>
      <c r="B319" s="29" t="s">
        <v>385</v>
      </c>
      <c r="C319" s="29" t="s">
        <v>485</v>
      </c>
      <c r="D319" s="29" t="s">
        <v>486</v>
      </c>
      <c r="E319" s="29" t="s">
        <v>487</v>
      </c>
      <c r="F319" s="29" t="s">
        <v>488</v>
      </c>
      <c r="G319" s="29" t="s">
        <v>489</v>
      </c>
      <c r="H319" s="29" t="s">
        <v>490</v>
      </c>
      <c r="I319" s="29" t="s">
        <v>494</v>
      </c>
      <c r="J319" s="29" t="s">
        <v>64</v>
      </c>
      <c r="AG319" s="29" t="s">
        <v>681</v>
      </c>
      <c r="AH319" s="29" t="s">
        <v>682</v>
      </c>
      <c r="AJ319" s="29" t="s">
        <v>494</v>
      </c>
      <c r="AK319" s="1">
        <v>0</v>
      </c>
      <c r="AL319" s="1">
        <v>0</v>
      </c>
      <c r="AM319" s="1">
        <v>0</v>
      </c>
      <c r="AN319" s="1">
        <v>30000</v>
      </c>
      <c r="AO319" s="1">
        <v>0</v>
      </c>
      <c r="AP319" s="1">
        <v>30000</v>
      </c>
      <c r="AQ319" s="1">
        <v>0</v>
      </c>
      <c r="AR319" s="2"/>
      <c r="AS319" s="2"/>
      <c r="AT319" s="2"/>
      <c r="AU319" s="2"/>
      <c r="AV319" s="2"/>
      <c r="AW319" s="2"/>
      <c r="AX319" s="2"/>
      <c r="AY319" s="2"/>
      <c r="AZ319" s="2"/>
      <c r="BA319" s="2"/>
    </row>
    <row r="320" spans="1:53" s="29" customFormat="1" x14ac:dyDescent="0.25">
      <c r="A320" s="29" t="s">
        <v>384</v>
      </c>
      <c r="B320" s="29" t="s">
        <v>385</v>
      </c>
      <c r="C320" s="29" t="s">
        <v>485</v>
      </c>
      <c r="D320" s="29" t="s">
        <v>486</v>
      </c>
      <c r="E320" s="29" t="s">
        <v>487</v>
      </c>
      <c r="F320" s="29" t="s">
        <v>488</v>
      </c>
      <c r="G320" s="29" t="s">
        <v>489</v>
      </c>
      <c r="H320" s="29" t="s">
        <v>490</v>
      </c>
      <c r="I320" s="29" t="s">
        <v>494</v>
      </c>
      <c r="J320" s="29" t="s">
        <v>64</v>
      </c>
      <c r="AG320" s="29" t="s">
        <v>683</v>
      </c>
      <c r="AH320" s="29" t="s">
        <v>684</v>
      </c>
      <c r="AJ320" s="29" t="s">
        <v>494</v>
      </c>
      <c r="AK320" s="1">
        <v>3369.65</v>
      </c>
      <c r="AL320" s="1">
        <v>0</v>
      </c>
      <c r="AM320" s="1">
        <v>3369.65</v>
      </c>
      <c r="AN320" s="1">
        <v>1035.6199999999999</v>
      </c>
      <c r="AO320" s="1">
        <v>0</v>
      </c>
      <c r="AP320" s="1">
        <v>1035.6199999999999</v>
      </c>
      <c r="AQ320" s="1">
        <v>0</v>
      </c>
      <c r="AR320" s="2"/>
      <c r="AS320" s="2"/>
      <c r="AT320" s="2"/>
      <c r="AU320" s="2"/>
      <c r="AV320" s="2"/>
      <c r="AW320" s="2"/>
      <c r="AX320" s="2"/>
      <c r="AY320" s="2"/>
      <c r="AZ320" s="2"/>
      <c r="BA320" s="2"/>
    </row>
    <row r="321" spans="1:53" s="29" customFormat="1" x14ac:dyDescent="0.25">
      <c r="A321" s="29" t="s">
        <v>384</v>
      </c>
      <c r="B321" s="29" t="s">
        <v>385</v>
      </c>
      <c r="C321" s="29" t="s">
        <v>485</v>
      </c>
      <c r="D321" s="29" t="s">
        <v>486</v>
      </c>
      <c r="E321" s="29" t="s">
        <v>487</v>
      </c>
      <c r="F321" s="29" t="s">
        <v>488</v>
      </c>
      <c r="G321" s="29" t="s">
        <v>489</v>
      </c>
      <c r="H321" s="29" t="s">
        <v>490</v>
      </c>
      <c r="I321" s="29" t="s">
        <v>494</v>
      </c>
      <c r="J321" s="29" t="s">
        <v>64</v>
      </c>
      <c r="AG321" s="29" t="s">
        <v>685</v>
      </c>
      <c r="AH321" s="29" t="s">
        <v>686</v>
      </c>
      <c r="AJ321" s="29" t="s">
        <v>494</v>
      </c>
      <c r="AK321" s="1">
        <v>18000</v>
      </c>
      <c r="AL321" s="1">
        <v>0</v>
      </c>
      <c r="AM321" s="1">
        <v>18000</v>
      </c>
      <c r="AN321" s="1">
        <v>18000</v>
      </c>
      <c r="AO321" s="1">
        <v>0</v>
      </c>
      <c r="AP321" s="1">
        <v>18000</v>
      </c>
      <c r="AQ321" s="1">
        <v>0</v>
      </c>
      <c r="AR321" s="2"/>
      <c r="AS321" s="2"/>
      <c r="AT321" s="2"/>
      <c r="AU321" s="2"/>
      <c r="AV321" s="2"/>
      <c r="AW321" s="2"/>
      <c r="AX321" s="2"/>
      <c r="AY321" s="2"/>
      <c r="AZ321" s="2"/>
      <c r="BA321" s="2"/>
    </row>
    <row r="322" spans="1:53" s="29" customFormat="1" x14ac:dyDescent="0.25">
      <c r="A322" s="29" t="s">
        <v>384</v>
      </c>
      <c r="B322" s="29" t="s">
        <v>385</v>
      </c>
      <c r="C322" s="29" t="s">
        <v>485</v>
      </c>
      <c r="D322" s="29" t="s">
        <v>486</v>
      </c>
      <c r="E322" s="29" t="s">
        <v>487</v>
      </c>
      <c r="F322" s="29" t="s">
        <v>488</v>
      </c>
      <c r="G322" s="29" t="s">
        <v>489</v>
      </c>
      <c r="H322" s="29" t="s">
        <v>490</v>
      </c>
      <c r="I322" s="29" t="s">
        <v>494</v>
      </c>
      <c r="J322" s="29" t="s">
        <v>64</v>
      </c>
      <c r="AG322" s="29" t="s">
        <v>687</v>
      </c>
      <c r="AH322" s="29" t="s">
        <v>688</v>
      </c>
      <c r="AJ322" s="29" t="s">
        <v>494</v>
      </c>
      <c r="AK322" s="1">
        <v>1748</v>
      </c>
      <c r="AL322" s="1">
        <v>0</v>
      </c>
      <c r="AM322" s="1">
        <v>1748</v>
      </c>
      <c r="AN322" s="1">
        <v>0</v>
      </c>
      <c r="AO322" s="1">
        <v>0</v>
      </c>
      <c r="AP322" s="1">
        <v>0</v>
      </c>
      <c r="AQ322" s="1">
        <v>0</v>
      </c>
      <c r="AR322" s="2"/>
      <c r="AS322" s="2"/>
      <c r="AT322" s="2"/>
      <c r="AU322" s="2"/>
      <c r="AV322" s="2"/>
      <c r="AW322" s="2"/>
      <c r="AX322" s="2"/>
      <c r="AY322" s="2"/>
      <c r="AZ322" s="2"/>
      <c r="BA322" s="2"/>
    </row>
    <row r="323" spans="1:53" s="29" customFormat="1" x14ac:dyDescent="0.25">
      <c r="A323" s="29" t="s">
        <v>384</v>
      </c>
      <c r="B323" s="29" t="s">
        <v>385</v>
      </c>
      <c r="C323" s="29" t="s">
        <v>485</v>
      </c>
      <c r="D323" s="29" t="s">
        <v>486</v>
      </c>
      <c r="E323" s="29" t="s">
        <v>487</v>
      </c>
      <c r="F323" s="29" t="s">
        <v>488</v>
      </c>
      <c r="G323" s="29" t="s">
        <v>489</v>
      </c>
      <c r="H323" s="29" t="s">
        <v>490</v>
      </c>
      <c r="I323" s="29" t="s">
        <v>494</v>
      </c>
      <c r="J323" s="29" t="s">
        <v>64</v>
      </c>
      <c r="AG323" s="29" t="s">
        <v>689</v>
      </c>
      <c r="AH323" s="29" t="s">
        <v>690</v>
      </c>
      <c r="AJ323" s="29" t="s">
        <v>494</v>
      </c>
      <c r="AK323" s="1">
        <v>172804.26</v>
      </c>
      <c r="AL323" s="1">
        <v>0</v>
      </c>
      <c r="AM323" s="1">
        <v>172804.26</v>
      </c>
      <c r="AN323" s="1">
        <v>199292.02</v>
      </c>
      <c r="AO323" s="1">
        <v>0</v>
      </c>
      <c r="AP323" s="1">
        <v>199292.02</v>
      </c>
      <c r="AQ323" s="1">
        <v>0</v>
      </c>
      <c r="AR323" s="2"/>
      <c r="AS323" s="2"/>
      <c r="AT323" s="2"/>
      <c r="AU323" s="2"/>
      <c r="AV323" s="2"/>
      <c r="AW323" s="2"/>
      <c r="AX323" s="2"/>
      <c r="AY323" s="2"/>
      <c r="AZ323" s="2"/>
      <c r="BA323" s="2"/>
    </row>
    <row r="324" spans="1:53" s="29" customFormat="1" x14ac:dyDescent="0.25">
      <c r="A324" s="29" t="s">
        <v>384</v>
      </c>
      <c r="B324" s="29" t="s">
        <v>385</v>
      </c>
      <c r="C324" s="29" t="s">
        <v>485</v>
      </c>
      <c r="D324" s="29" t="s">
        <v>486</v>
      </c>
      <c r="E324" s="29" t="s">
        <v>487</v>
      </c>
      <c r="F324" s="29" t="s">
        <v>488</v>
      </c>
      <c r="G324" s="29" t="s">
        <v>489</v>
      </c>
      <c r="H324" s="29" t="s">
        <v>490</v>
      </c>
      <c r="I324" s="29" t="s">
        <v>494</v>
      </c>
      <c r="J324" s="29" t="s">
        <v>64</v>
      </c>
      <c r="AG324" s="29" t="s">
        <v>691</v>
      </c>
      <c r="AH324" s="29" t="s">
        <v>692</v>
      </c>
      <c r="AJ324" s="29" t="s">
        <v>494</v>
      </c>
      <c r="AK324" s="1">
        <v>113.25</v>
      </c>
      <c r="AL324" s="1">
        <v>0</v>
      </c>
      <c r="AM324" s="1">
        <v>113.25</v>
      </c>
      <c r="AN324" s="1">
        <v>118.4</v>
      </c>
      <c r="AO324" s="1">
        <v>0</v>
      </c>
      <c r="AP324" s="1">
        <v>118.4</v>
      </c>
      <c r="AQ324" s="1">
        <v>0</v>
      </c>
      <c r="AR324" s="2"/>
      <c r="AS324" s="2"/>
      <c r="AT324" s="2"/>
      <c r="AU324" s="2"/>
      <c r="AV324" s="2"/>
      <c r="AW324" s="2"/>
      <c r="AX324" s="2"/>
      <c r="AY324" s="2"/>
      <c r="AZ324" s="2"/>
      <c r="BA324" s="2"/>
    </row>
    <row r="325" spans="1:53" s="29" customFormat="1" x14ac:dyDescent="0.25">
      <c r="A325" s="29" t="s">
        <v>384</v>
      </c>
      <c r="B325" s="29" t="s">
        <v>385</v>
      </c>
      <c r="C325" s="29" t="s">
        <v>485</v>
      </c>
      <c r="D325" s="29" t="s">
        <v>486</v>
      </c>
      <c r="E325" s="29" t="s">
        <v>487</v>
      </c>
      <c r="F325" s="29" t="s">
        <v>488</v>
      </c>
      <c r="G325" s="29" t="s">
        <v>489</v>
      </c>
      <c r="H325" s="29" t="s">
        <v>490</v>
      </c>
      <c r="I325" s="29" t="s">
        <v>494</v>
      </c>
      <c r="J325" s="29" t="s">
        <v>64</v>
      </c>
      <c r="AG325" s="29" t="s">
        <v>693</v>
      </c>
      <c r="AH325" s="29" t="s">
        <v>694</v>
      </c>
      <c r="AJ325" s="29" t="s">
        <v>494</v>
      </c>
      <c r="AK325" s="1">
        <v>148627.93</v>
      </c>
      <c r="AL325" s="1">
        <v>0</v>
      </c>
      <c r="AM325" s="1">
        <v>148627.93</v>
      </c>
      <c r="AN325" s="1">
        <v>125110.38</v>
      </c>
      <c r="AO325" s="1">
        <v>0</v>
      </c>
      <c r="AP325" s="1">
        <v>125110.38</v>
      </c>
      <c r="AQ325" s="1">
        <v>0</v>
      </c>
      <c r="AR325" s="2"/>
      <c r="AS325" s="2"/>
      <c r="AT325" s="2"/>
      <c r="AU325" s="2"/>
      <c r="AV325" s="2"/>
      <c r="AW325" s="2"/>
      <c r="AX325" s="2"/>
      <c r="AY325" s="2"/>
      <c r="AZ325" s="2"/>
      <c r="BA325" s="2"/>
    </row>
    <row r="326" spans="1:53" s="29" customFormat="1" x14ac:dyDescent="0.25">
      <c r="A326" s="29" t="s">
        <v>384</v>
      </c>
      <c r="B326" s="29" t="s">
        <v>385</v>
      </c>
      <c r="C326" s="29" t="s">
        <v>485</v>
      </c>
      <c r="D326" s="29" t="s">
        <v>486</v>
      </c>
      <c r="E326" s="29" t="s">
        <v>487</v>
      </c>
      <c r="F326" s="29" t="s">
        <v>488</v>
      </c>
      <c r="G326" s="29" t="s">
        <v>489</v>
      </c>
      <c r="H326" s="29" t="s">
        <v>490</v>
      </c>
      <c r="I326" s="29" t="s">
        <v>494</v>
      </c>
      <c r="J326" s="29" t="s">
        <v>64</v>
      </c>
      <c r="AG326" s="29" t="s">
        <v>695</v>
      </c>
      <c r="AH326" s="29" t="s">
        <v>696</v>
      </c>
      <c r="AJ326" s="29" t="s">
        <v>494</v>
      </c>
      <c r="AK326" s="1">
        <v>35059.65</v>
      </c>
      <c r="AL326" s="1">
        <v>0</v>
      </c>
      <c r="AM326" s="1">
        <v>35059.65</v>
      </c>
      <c r="AN326" s="1">
        <v>20006.8</v>
      </c>
      <c r="AO326" s="1">
        <v>0</v>
      </c>
      <c r="AP326" s="1">
        <v>20006.8</v>
      </c>
      <c r="AQ326" s="1">
        <v>0</v>
      </c>
      <c r="AR326" s="2"/>
      <c r="AS326" s="2"/>
      <c r="AT326" s="2"/>
      <c r="AU326" s="2"/>
      <c r="AV326" s="2"/>
      <c r="AW326" s="2"/>
      <c r="AX326" s="2"/>
      <c r="AY326" s="2"/>
      <c r="AZ326" s="2"/>
      <c r="BA326" s="2"/>
    </row>
    <row r="327" spans="1:53" s="29" customFormat="1" x14ac:dyDescent="0.25">
      <c r="A327" s="29" t="s">
        <v>384</v>
      </c>
      <c r="B327" s="29" t="s">
        <v>385</v>
      </c>
      <c r="C327" s="29" t="s">
        <v>485</v>
      </c>
      <c r="D327" s="29" t="s">
        <v>486</v>
      </c>
      <c r="E327" s="29" t="s">
        <v>487</v>
      </c>
      <c r="F327" s="29" t="s">
        <v>488</v>
      </c>
      <c r="G327" s="29" t="s">
        <v>489</v>
      </c>
      <c r="H327" s="29" t="s">
        <v>490</v>
      </c>
      <c r="I327" s="29" t="s">
        <v>494</v>
      </c>
      <c r="J327" s="29" t="s">
        <v>64</v>
      </c>
      <c r="AG327" s="29" t="s">
        <v>697</v>
      </c>
      <c r="AH327" s="29" t="s">
        <v>698</v>
      </c>
      <c r="AJ327" s="29" t="s">
        <v>494</v>
      </c>
      <c r="AK327" s="1">
        <v>5483.47</v>
      </c>
      <c r="AL327" s="1">
        <v>0</v>
      </c>
      <c r="AM327" s="1">
        <v>5483.47</v>
      </c>
      <c r="AN327" s="1">
        <v>16959.97</v>
      </c>
      <c r="AO327" s="1">
        <v>0</v>
      </c>
      <c r="AP327" s="1">
        <v>16959.97</v>
      </c>
      <c r="AQ327" s="1">
        <v>0</v>
      </c>
      <c r="AR327" s="2"/>
      <c r="AS327" s="2"/>
      <c r="AT327" s="2"/>
      <c r="AU327" s="2"/>
      <c r="AV327" s="2"/>
      <c r="AW327" s="2"/>
      <c r="AX327" s="2"/>
      <c r="AY327" s="2"/>
      <c r="AZ327" s="2"/>
      <c r="BA327" s="2"/>
    </row>
    <row r="328" spans="1:53" s="29" customFormat="1" x14ac:dyDescent="0.25">
      <c r="A328" s="29" t="s">
        <v>384</v>
      </c>
      <c r="B328" s="29" t="s">
        <v>385</v>
      </c>
      <c r="C328" s="29" t="s">
        <v>485</v>
      </c>
      <c r="D328" s="29" t="s">
        <v>486</v>
      </c>
      <c r="E328" s="29" t="s">
        <v>487</v>
      </c>
      <c r="F328" s="29" t="s">
        <v>488</v>
      </c>
      <c r="G328" s="29" t="s">
        <v>489</v>
      </c>
      <c r="H328" s="29" t="s">
        <v>490</v>
      </c>
      <c r="I328" s="29" t="s">
        <v>494</v>
      </c>
      <c r="J328" s="29" t="s">
        <v>64</v>
      </c>
      <c r="AG328" s="29" t="s">
        <v>699</v>
      </c>
      <c r="AH328" s="29" t="s">
        <v>700</v>
      </c>
      <c r="AJ328" s="29" t="s">
        <v>494</v>
      </c>
      <c r="AK328" s="1">
        <v>36860.959999999999</v>
      </c>
      <c r="AL328" s="1">
        <v>0</v>
      </c>
      <c r="AM328" s="1">
        <v>36860.959999999999</v>
      </c>
      <c r="AN328" s="1">
        <v>38145.040000000001</v>
      </c>
      <c r="AO328" s="1">
        <v>0</v>
      </c>
      <c r="AP328" s="1">
        <v>38145.040000000001</v>
      </c>
      <c r="AQ328" s="1">
        <v>0</v>
      </c>
      <c r="AR328" s="2"/>
      <c r="AS328" s="2"/>
      <c r="AT328" s="2"/>
      <c r="AU328" s="2"/>
      <c r="AV328" s="2"/>
      <c r="AW328" s="2"/>
      <c r="AX328" s="2"/>
      <c r="AY328" s="2"/>
      <c r="AZ328" s="2"/>
      <c r="BA328" s="2"/>
    </row>
    <row r="329" spans="1:53" s="29" customFormat="1" x14ac:dyDescent="0.25">
      <c r="A329" s="29" t="s">
        <v>384</v>
      </c>
      <c r="B329" s="29" t="s">
        <v>385</v>
      </c>
      <c r="C329" s="29" t="s">
        <v>485</v>
      </c>
      <c r="D329" s="29" t="s">
        <v>486</v>
      </c>
      <c r="E329" s="29" t="s">
        <v>487</v>
      </c>
      <c r="F329" s="29" t="s">
        <v>488</v>
      </c>
      <c r="G329" s="29" t="s">
        <v>489</v>
      </c>
      <c r="H329" s="29" t="s">
        <v>490</v>
      </c>
      <c r="I329" s="29" t="s">
        <v>494</v>
      </c>
      <c r="J329" s="29" t="s">
        <v>64</v>
      </c>
      <c r="AG329" s="29" t="s">
        <v>701</v>
      </c>
      <c r="AH329" s="29" t="s">
        <v>702</v>
      </c>
      <c r="AJ329" s="29" t="s">
        <v>494</v>
      </c>
      <c r="AK329" s="1">
        <v>0</v>
      </c>
      <c r="AL329" s="1">
        <v>0</v>
      </c>
      <c r="AM329" s="1">
        <v>0</v>
      </c>
      <c r="AN329" s="1">
        <v>36.049999999999997</v>
      </c>
      <c r="AO329" s="1">
        <v>0</v>
      </c>
      <c r="AP329" s="1">
        <v>36.049999999999997</v>
      </c>
      <c r="AQ329" s="1">
        <v>0</v>
      </c>
      <c r="AR329" s="2"/>
      <c r="AS329" s="2"/>
      <c r="AT329" s="2"/>
      <c r="AU329" s="2"/>
      <c r="AV329" s="2"/>
      <c r="AW329" s="2"/>
      <c r="AX329" s="2"/>
      <c r="AY329" s="2"/>
      <c r="AZ329" s="2"/>
      <c r="BA329" s="2"/>
    </row>
    <row r="330" spans="1:53" s="29" customFormat="1" x14ac:dyDescent="0.25">
      <c r="A330" s="29" t="s">
        <v>384</v>
      </c>
      <c r="B330" s="29" t="s">
        <v>385</v>
      </c>
      <c r="C330" s="29" t="s">
        <v>485</v>
      </c>
      <c r="D330" s="29" t="s">
        <v>486</v>
      </c>
      <c r="E330" s="29" t="s">
        <v>487</v>
      </c>
      <c r="F330" s="29" t="s">
        <v>488</v>
      </c>
      <c r="G330" s="29" t="s">
        <v>489</v>
      </c>
      <c r="H330" s="29" t="s">
        <v>490</v>
      </c>
      <c r="I330" s="29" t="s">
        <v>494</v>
      </c>
      <c r="J330" s="29" t="s">
        <v>64</v>
      </c>
      <c r="AG330" s="29" t="s">
        <v>703</v>
      </c>
      <c r="AH330" s="29" t="s">
        <v>704</v>
      </c>
      <c r="AJ330" s="29" t="s">
        <v>494</v>
      </c>
      <c r="AK330" s="1">
        <v>1445.21</v>
      </c>
      <c r="AL330" s="1">
        <v>0</v>
      </c>
      <c r="AM330" s="1">
        <v>1445.21</v>
      </c>
      <c r="AN330" s="1">
        <v>760.4</v>
      </c>
      <c r="AO330" s="1">
        <v>0</v>
      </c>
      <c r="AP330" s="1">
        <v>760.4</v>
      </c>
      <c r="AQ330" s="1">
        <v>0</v>
      </c>
      <c r="AR330" s="2"/>
      <c r="AS330" s="2"/>
      <c r="AT330" s="2"/>
      <c r="AU330" s="2"/>
      <c r="AV330" s="2"/>
      <c r="AW330" s="2"/>
      <c r="AX330" s="2"/>
      <c r="AY330" s="2"/>
      <c r="AZ330" s="2"/>
      <c r="BA330" s="2"/>
    </row>
    <row r="331" spans="1:53" s="29" customFormat="1" x14ac:dyDescent="0.25">
      <c r="A331" s="29" t="s">
        <v>384</v>
      </c>
      <c r="B331" s="29" t="s">
        <v>385</v>
      </c>
      <c r="C331" s="29" t="s">
        <v>485</v>
      </c>
      <c r="D331" s="29" t="s">
        <v>486</v>
      </c>
      <c r="E331" s="29" t="s">
        <v>487</v>
      </c>
      <c r="F331" s="29" t="s">
        <v>488</v>
      </c>
      <c r="G331" s="29" t="s">
        <v>489</v>
      </c>
      <c r="H331" s="29" t="s">
        <v>490</v>
      </c>
      <c r="I331" s="29" t="s">
        <v>494</v>
      </c>
      <c r="J331" s="29" t="s">
        <v>64</v>
      </c>
      <c r="AG331" s="29" t="s">
        <v>705</v>
      </c>
      <c r="AH331" s="29" t="s">
        <v>706</v>
      </c>
      <c r="AJ331" s="29" t="s">
        <v>494</v>
      </c>
      <c r="AK331" s="1">
        <v>500</v>
      </c>
      <c r="AL331" s="1">
        <v>0</v>
      </c>
      <c r="AM331" s="1">
        <v>500</v>
      </c>
      <c r="AN331" s="1">
        <v>0</v>
      </c>
      <c r="AO331" s="1">
        <v>0</v>
      </c>
      <c r="AP331" s="1">
        <v>0</v>
      </c>
      <c r="AQ331" s="1">
        <v>0</v>
      </c>
      <c r="AR331" s="2"/>
      <c r="AS331" s="2"/>
      <c r="AT331" s="2"/>
      <c r="AU331" s="2"/>
      <c r="AV331" s="2"/>
      <c r="AW331" s="2"/>
      <c r="AX331" s="2"/>
      <c r="AY331" s="2"/>
      <c r="AZ331" s="2"/>
      <c r="BA331" s="2"/>
    </row>
    <row r="332" spans="1:53" s="29" customFormat="1" x14ac:dyDescent="0.25">
      <c r="A332" s="29" t="s">
        <v>384</v>
      </c>
      <c r="B332" s="29" t="s">
        <v>385</v>
      </c>
      <c r="C332" s="29" t="s">
        <v>485</v>
      </c>
      <c r="D332" s="29" t="s">
        <v>486</v>
      </c>
      <c r="E332" s="29" t="s">
        <v>487</v>
      </c>
      <c r="F332" s="29" t="s">
        <v>488</v>
      </c>
      <c r="G332" s="29" t="s">
        <v>489</v>
      </c>
      <c r="H332" s="29" t="s">
        <v>490</v>
      </c>
      <c r="I332" s="29" t="s">
        <v>494</v>
      </c>
      <c r="J332" s="29" t="s">
        <v>64</v>
      </c>
      <c r="AG332" s="29" t="s">
        <v>707</v>
      </c>
      <c r="AH332" s="29" t="s">
        <v>708</v>
      </c>
      <c r="AJ332" s="29" t="s">
        <v>494</v>
      </c>
      <c r="AK332" s="1">
        <v>881.52</v>
      </c>
      <c r="AL332" s="1">
        <v>0</v>
      </c>
      <c r="AM332" s="1">
        <v>881.52</v>
      </c>
      <c r="AN332" s="1">
        <v>0</v>
      </c>
      <c r="AO332" s="1">
        <v>0</v>
      </c>
      <c r="AP332" s="1">
        <v>0</v>
      </c>
      <c r="AQ332" s="1">
        <v>0</v>
      </c>
      <c r="AR332" s="2"/>
      <c r="AS332" s="2"/>
      <c r="AT332" s="2"/>
      <c r="AU332" s="2"/>
      <c r="AV332" s="2"/>
      <c r="AW332" s="2"/>
      <c r="AX332" s="2"/>
      <c r="AY332" s="2"/>
      <c r="AZ332" s="2"/>
      <c r="BA332" s="2"/>
    </row>
    <row r="333" spans="1:53" s="29" customFormat="1" x14ac:dyDescent="0.25">
      <c r="A333" s="29" t="s">
        <v>384</v>
      </c>
      <c r="B333" s="29" t="s">
        <v>385</v>
      </c>
      <c r="C333" s="29" t="s">
        <v>485</v>
      </c>
      <c r="D333" s="29" t="s">
        <v>486</v>
      </c>
      <c r="E333" s="29" t="s">
        <v>487</v>
      </c>
      <c r="F333" s="29" t="s">
        <v>488</v>
      </c>
      <c r="G333" s="29" t="s">
        <v>489</v>
      </c>
      <c r="H333" s="29" t="s">
        <v>490</v>
      </c>
      <c r="I333" s="29" t="s">
        <v>494</v>
      </c>
      <c r="J333" s="29" t="s">
        <v>64</v>
      </c>
      <c r="AG333" s="29" t="s">
        <v>709</v>
      </c>
      <c r="AH333" s="29" t="s">
        <v>710</v>
      </c>
      <c r="AJ333" s="29" t="s">
        <v>494</v>
      </c>
      <c r="AK333" s="1">
        <v>150545.04</v>
      </c>
      <c r="AL333" s="1">
        <v>0</v>
      </c>
      <c r="AM333" s="1">
        <v>150545.04</v>
      </c>
      <c r="AN333" s="1">
        <v>168883.98</v>
      </c>
      <c r="AO333" s="1">
        <v>0</v>
      </c>
      <c r="AP333" s="1">
        <v>168883.98</v>
      </c>
      <c r="AQ333" s="1">
        <v>0</v>
      </c>
      <c r="AR333" s="2"/>
      <c r="AS333" s="2"/>
      <c r="AT333" s="2"/>
      <c r="AU333" s="2"/>
      <c r="AV333" s="2"/>
      <c r="AW333" s="2"/>
      <c r="AX333" s="2"/>
      <c r="AY333" s="2"/>
      <c r="AZ333" s="2"/>
      <c r="BA333" s="2"/>
    </row>
    <row r="334" spans="1:53" s="29" customFormat="1" x14ac:dyDescent="0.25">
      <c r="A334" s="29" t="s">
        <v>384</v>
      </c>
      <c r="B334" s="29" t="s">
        <v>385</v>
      </c>
      <c r="C334" s="29" t="s">
        <v>485</v>
      </c>
      <c r="D334" s="29" t="s">
        <v>486</v>
      </c>
      <c r="E334" s="29" t="s">
        <v>487</v>
      </c>
      <c r="F334" s="29" t="s">
        <v>488</v>
      </c>
      <c r="G334" s="29" t="s">
        <v>489</v>
      </c>
      <c r="H334" s="29" t="s">
        <v>490</v>
      </c>
      <c r="I334" s="29" t="s">
        <v>494</v>
      </c>
      <c r="J334" s="29" t="s">
        <v>64</v>
      </c>
      <c r="AG334" s="29" t="s">
        <v>711</v>
      </c>
      <c r="AH334" s="29" t="s">
        <v>712</v>
      </c>
      <c r="AJ334" s="29" t="s">
        <v>494</v>
      </c>
      <c r="AK334" s="1">
        <v>1060</v>
      </c>
      <c r="AL334" s="1">
        <v>0</v>
      </c>
      <c r="AM334" s="1">
        <v>1060</v>
      </c>
      <c r="AN334" s="1">
        <v>6574.62</v>
      </c>
      <c r="AO334" s="1">
        <v>0</v>
      </c>
      <c r="AP334" s="1">
        <v>6574.62</v>
      </c>
      <c r="AQ334" s="1">
        <v>0</v>
      </c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s="29" customFormat="1" x14ac:dyDescent="0.25">
      <c r="A335" s="29" t="s">
        <v>384</v>
      </c>
      <c r="B335" s="29" t="s">
        <v>385</v>
      </c>
      <c r="C335" s="29" t="s">
        <v>485</v>
      </c>
      <c r="D335" s="29" t="s">
        <v>486</v>
      </c>
      <c r="E335" s="29" t="s">
        <v>487</v>
      </c>
      <c r="F335" s="29" t="s">
        <v>488</v>
      </c>
      <c r="G335" s="29" t="s">
        <v>489</v>
      </c>
      <c r="H335" s="29" t="s">
        <v>490</v>
      </c>
      <c r="I335" s="29" t="s">
        <v>494</v>
      </c>
      <c r="J335" s="29" t="s">
        <v>64</v>
      </c>
      <c r="AG335" s="29" t="s">
        <v>713</v>
      </c>
      <c r="AH335" s="29" t="s">
        <v>714</v>
      </c>
      <c r="AJ335" s="29" t="s">
        <v>494</v>
      </c>
      <c r="AK335" s="1">
        <v>398456.93</v>
      </c>
      <c r="AL335" s="1">
        <v>0</v>
      </c>
      <c r="AM335" s="1">
        <v>398456.93</v>
      </c>
      <c r="AN335" s="1">
        <v>466585.89</v>
      </c>
      <c r="AO335" s="1">
        <v>0</v>
      </c>
      <c r="AP335" s="1">
        <v>466585.89</v>
      </c>
      <c r="AQ335" s="1">
        <v>0</v>
      </c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s="29" customFormat="1" x14ac:dyDescent="0.25">
      <c r="A336" s="29" t="s">
        <v>384</v>
      </c>
      <c r="B336" s="29" t="s">
        <v>385</v>
      </c>
      <c r="C336" s="29" t="s">
        <v>485</v>
      </c>
      <c r="D336" s="29" t="s">
        <v>486</v>
      </c>
      <c r="E336" s="29" t="s">
        <v>487</v>
      </c>
      <c r="F336" s="29" t="s">
        <v>488</v>
      </c>
      <c r="G336" s="29" t="s">
        <v>489</v>
      </c>
      <c r="H336" s="29" t="s">
        <v>490</v>
      </c>
      <c r="I336" s="29" t="s">
        <v>494</v>
      </c>
      <c r="J336" s="29" t="s">
        <v>64</v>
      </c>
      <c r="AG336" s="29" t="s">
        <v>715</v>
      </c>
      <c r="AH336" s="29" t="s">
        <v>716</v>
      </c>
      <c r="AJ336" s="29" t="s">
        <v>494</v>
      </c>
      <c r="AK336" s="1">
        <v>15790.6</v>
      </c>
      <c r="AL336" s="1">
        <v>0</v>
      </c>
      <c r="AM336" s="1">
        <v>15790.6</v>
      </c>
      <c r="AN336" s="1">
        <v>0</v>
      </c>
      <c r="AO336" s="1">
        <v>0</v>
      </c>
      <c r="AP336" s="1">
        <v>0</v>
      </c>
      <c r="AQ336" s="1">
        <v>0</v>
      </c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s="29" customFormat="1" x14ac:dyDescent="0.25">
      <c r="A337" s="29" t="s">
        <v>384</v>
      </c>
      <c r="B337" s="29" t="s">
        <v>385</v>
      </c>
      <c r="C337" s="29" t="s">
        <v>485</v>
      </c>
      <c r="D337" s="29" t="s">
        <v>486</v>
      </c>
      <c r="E337" s="29" t="s">
        <v>487</v>
      </c>
      <c r="F337" s="29" t="s">
        <v>488</v>
      </c>
      <c r="G337" s="29" t="s">
        <v>489</v>
      </c>
      <c r="H337" s="29" t="s">
        <v>490</v>
      </c>
      <c r="I337" s="29" t="s">
        <v>494</v>
      </c>
      <c r="J337" s="29" t="s">
        <v>64</v>
      </c>
      <c r="AG337" s="29" t="s">
        <v>717</v>
      </c>
      <c r="AH337" s="29" t="s">
        <v>718</v>
      </c>
      <c r="AJ337" s="29" t="s">
        <v>494</v>
      </c>
      <c r="AK337" s="1">
        <v>3462.55</v>
      </c>
      <c r="AL337" s="1">
        <v>0</v>
      </c>
      <c r="AM337" s="1">
        <v>3462.55</v>
      </c>
      <c r="AN337" s="1">
        <v>1733.63</v>
      </c>
      <c r="AO337" s="1">
        <v>0</v>
      </c>
      <c r="AP337" s="1">
        <v>1733.63</v>
      </c>
      <c r="AQ337" s="1">
        <v>0</v>
      </c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s="29" customFormat="1" x14ac:dyDescent="0.25">
      <c r="A338" s="29" t="s">
        <v>384</v>
      </c>
      <c r="B338" s="29" t="s">
        <v>385</v>
      </c>
      <c r="C338" s="29" t="s">
        <v>485</v>
      </c>
      <c r="D338" s="29" t="s">
        <v>486</v>
      </c>
      <c r="E338" s="29" t="s">
        <v>487</v>
      </c>
      <c r="F338" s="29" t="s">
        <v>488</v>
      </c>
      <c r="G338" s="29" t="s">
        <v>489</v>
      </c>
      <c r="H338" s="29" t="s">
        <v>490</v>
      </c>
      <c r="I338" s="29" t="s">
        <v>494</v>
      </c>
      <c r="J338" s="29" t="s">
        <v>64</v>
      </c>
      <c r="AG338" s="29" t="s">
        <v>719</v>
      </c>
      <c r="AH338" s="29" t="s">
        <v>720</v>
      </c>
      <c r="AJ338" s="29" t="s">
        <v>494</v>
      </c>
      <c r="AK338" s="1">
        <v>19657.099999999999</v>
      </c>
      <c r="AL338" s="1">
        <v>0</v>
      </c>
      <c r="AM338" s="1">
        <v>19657.099999999999</v>
      </c>
      <c r="AN338" s="1">
        <v>14528.34</v>
      </c>
      <c r="AO338" s="1">
        <v>0</v>
      </c>
      <c r="AP338" s="1">
        <v>14528.34</v>
      </c>
      <c r="AQ338" s="1">
        <v>0</v>
      </c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s="29" customFormat="1" x14ac:dyDescent="0.25">
      <c r="A339" s="29" t="s">
        <v>384</v>
      </c>
      <c r="B339" s="29" t="s">
        <v>385</v>
      </c>
      <c r="C339" s="29" t="s">
        <v>485</v>
      </c>
      <c r="D339" s="29" t="s">
        <v>486</v>
      </c>
      <c r="E339" s="29" t="s">
        <v>487</v>
      </c>
      <c r="F339" s="29" t="s">
        <v>488</v>
      </c>
      <c r="G339" s="29" t="s">
        <v>489</v>
      </c>
      <c r="H339" s="29" t="s">
        <v>490</v>
      </c>
      <c r="I339" s="29" t="s">
        <v>494</v>
      </c>
      <c r="J339" s="29" t="s">
        <v>64</v>
      </c>
      <c r="AG339" s="29" t="s">
        <v>721</v>
      </c>
      <c r="AH339" s="29" t="s">
        <v>722</v>
      </c>
      <c r="AJ339" s="29" t="s">
        <v>494</v>
      </c>
      <c r="AK339" s="1">
        <v>11247.71</v>
      </c>
      <c r="AL339" s="1">
        <v>0</v>
      </c>
      <c r="AM339" s="1">
        <v>11247.71</v>
      </c>
      <c r="AN339" s="1">
        <v>14369.95</v>
      </c>
      <c r="AO339" s="1">
        <v>0</v>
      </c>
      <c r="AP339" s="1">
        <v>14369.95</v>
      </c>
      <c r="AQ339" s="1">
        <v>0</v>
      </c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s="29" customFormat="1" x14ac:dyDescent="0.25">
      <c r="A340" s="29" t="s">
        <v>384</v>
      </c>
      <c r="B340" s="29" t="s">
        <v>385</v>
      </c>
      <c r="C340" s="29" t="s">
        <v>485</v>
      </c>
      <c r="D340" s="29" t="s">
        <v>486</v>
      </c>
      <c r="E340" s="29" t="s">
        <v>487</v>
      </c>
      <c r="F340" s="29" t="s">
        <v>488</v>
      </c>
      <c r="G340" s="29" t="s">
        <v>489</v>
      </c>
      <c r="H340" s="29" t="s">
        <v>490</v>
      </c>
      <c r="I340" s="29" t="s">
        <v>494</v>
      </c>
      <c r="J340" s="29" t="s">
        <v>64</v>
      </c>
      <c r="AG340" s="29" t="s">
        <v>723</v>
      </c>
      <c r="AH340" s="29" t="s">
        <v>724</v>
      </c>
      <c r="AJ340" s="29" t="s">
        <v>494</v>
      </c>
      <c r="AK340" s="1">
        <v>110371.27</v>
      </c>
      <c r="AL340" s="1">
        <v>0</v>
      </c>
      <c r="AM340" s="1">
        <v>110371.27</v>
      </c>
      <c r="AN340" s="1">
        <v>93434.92</v>
      </c>
      <c r="AO340" s="1">
        <v>0</v>
      </c>
      <c r="AP340" s="1">
        <v>93434.92</v>
      </c>
      <c r="AQ340" s="1">
        <v>0</v>
      </c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s="29" customFormat="1" x14ac:dyDescent="0.25">
      <c r="A341" s="29" t="s">
        <v>384</v>
      </c>
      <c r="B341" s="29" t="s">
        <v>385</v>
      </c>
      <c r="C341" s="29" t="s">
        <v>485</v>
      </c>
      <c r="D341" s="29" t="s">
        <v>486</v>
      </c>
      <c r="E341" s="29" t="s">
        <v>487</v>
      </c>
      <c r="F341" s="29" t="s">
        <v>488</v>
      </c>
      <c r="G341" s="29" t="s">
        <v>489</v>
      </c>
      <c r="H341" s="29" t="s">
        <v>490</v>
      </c>
      <c r="I341" s="29" t="s">
        <v>494</v>
      </c>
      <c r="J341" s="29" t="s">
        <v>64</v>
      </c>
      <c r="AG341" s="29" t="s">
        <v>725</v>
      </c>
      <c r="AH341" s="29" t="s">
        <v>726</v>
      </c>
      <c r="AJ341" s="29" t="s">
        <v>494</v>
      </c>
      <c r="AK341" s="1">
        <v>3738.41</v>
      </c>
      <c r="AL341" s="1">
        <v>0</v>
      </c>
      <c r="AM341" s="1">
        <v>3738.41</v>
      </c>
      <c r="AN341" s="1">
        <v>2618.91</v>
      </c>
      <c r="AO341" s="1">
        <v>0</v>
      </c>
      <c r="AP341" s="1">
        <v>2618.91</v>
      </c>
      <c r="AQ341" s="1">
        <v>0</v>
      </c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s="29" customFormat="1" x14ac:dyDescent="0.25">
      <c r="A342" s="29" t="s">
        <v>384</v>
      </c>
      <c r="B342" s="29" t="s">
        <v>385</v>
      </c>
      <c r="C342" s="29" t="s">
        <v>485</v>
      </c>
      <c r="D342" s="29" t="s">
        <v>486</v>
      </c>
      <c r="E342" s="29" t="s">
        <v>487</v>
      </c>
      <c r="F342" s="29" t="s">
        <v>488</v>
      </c>
      <c r="G342" s="29" t="s">
        <v>489</v>
      </c>
      <c r="H342" s="29" t="s">
        <v>490</v>
      </c>
      <c r="I342" s="29" t="s">
        <v>494</v>
      </c>
      <c r="J342" s="29" t="s">
        <v>64</v>
      </c>
      <c r="AG342" s="29" t="s">
        <v>727</v>
      </c>
      <c r="AH342" s="29" t="s">
        <v>728</v>
      </c>
      <c r="AJ342" s="29" t="s">
        <v>494</v>
      </c>
      <c r="AK342" s="1">
        <v>35384.370000000003</v>
      </c>
      <c r="AL342" s="1">
        <v>0</v>
      </c>
      <c r="AM342" s="1">
        <v>35384.370000000003</v>
      </c>
      <c r="AN342" s="1">
        <v>118855.35</v>
      </c>
      <c r="AO342" s="1">
        <v>0</v>
      </c>
      <c r="AP342" s="1">
        <v>118855.35</v>
      </c>
      <c r="AQ342" s="1">
        <v>0</v>
      </c>
      <c r="AR342" s="2"/>
      <c r="AS342" s="2"/>
      <c r="AT342" s="2"/>
      <c r="AU342" s="2"/>
      <c r="AV342" s="2"/>
      <c r="AW342" s="2"/>
      <c r="AX342" s="2"/>
      <c r="AY342" s="2"/>
      <c r="AZ342" s="2"/>
      <c r="BA342" s="2"/>
    </row>
    <row r="343" spans="1:53" s="29" customFormat="1" x14ac:dyDescent="0.25">
      <c r="A343" s="29" t="s">
        <v>384</v>
      </c>
      <c r="B343" s="29" t="s">
        <v>385</v>
      </c>
      <c r="C343" s="29" t="s">
        <v>485</v>
      </c>
      <c r="D343" s="29" t="s">
        <v>486</v>
      </c>
      <c r="E343" s="29" t="s">
        <v>487</v>
      </c>
      <c r="F343" s="29" t="s">
        <v>488</v>
      </c>
      <c r="G343" s="29" t="s">
        <v>489</v>
      </c>
      <c r="H343" s="29" t="s">
        <v>490</v>
      </c>
      <c r="I343" s="29" t="s">
        <v>494</v>
      </c>
      <c r="J343" s="29" t="s">
        <v>64</v>
      </c>
      <c r="AG343" s="29" t="s">
        <v>729</v>
      </c>
      <c r="AH343" s="29" t="s">
        <v>730</v>
      </c>
      <c r="AJ343" s="29" t="s">
        <v>494</v>
      </c>
      <c r="AK343" s="1">
        <v>430</v>
      </c>
      <c r="AL343" s="1">
        <v>0</v>
      </c>
      <c r="AM343" s="1">
        <v>430</v>
      </c>
      <c r="AN343" s="1">
        <v>430</v>
      </c>
      <c r="AO343" s="1">
        <v>0</v>
      </c>
      <c r="AP343" s="1">
        <v>430</v>
      </c>
      <c r="AQ343" s="1">
        <v>0</v>
      </c>
      <c r="AR343" s="2"/>
      <c r="AS343" s="2"/>
      <c r="AT343" s="2"/>
      <c r="AU343" s="2"/>
      <c r="AV343" s="2"/>
      <c r="AW343" s="2"/>
      <c r="AX343" s="2"/>
      <c r="AY343" s="2"/>
      <c r="AZ343" s="2"/>
      <c r="BA343" s="2"/>
    </row>
    <row r="344" spans="1:53" s="29" customFormat="1" x14ac:dyDescent="0.25">
      <c r="A344" s="29" t="s">
        <v>384</v>
      </c>
      <c r="B344" s="29" t="s">
        <v>385</v>
      </c>
      <c r="C344" s="29" t="s">
        <v>485</v>
      </c>
      <c r="D344" s="29" t="s">
        <v>486</v>
      </c>
      <c r="E344" s="29" t="s">
        <v>487</v>
      </c>
      <c r="F344" s="29" t="s">
        <v>488</v>
      </c>
      <c r="G344" s="29" t="s">
        <v>489</v>
      </c>
      <c r="H344" s="29" t="s">
        <v>490</v>
      </c>
      <c r="I344" s="29" t="s">
        <v>494</v>
      </c>
      <c r="J344" s="29" t="s">
        <v>64</v>
      </c>
      <c r="AG344" s="29" t="s">
        <v>731</v>
      </c>
      <c r="AH344" s="29" t="s">
        <v>732</v>
      </c>
      <c r="AJ344" s="29" t="s">
        <v>494</v>
      </c>
      <c r="AK344" s="1">
        <v>39489.26</v>
      </c>
      <c r="AL344" s="1">
        <v>0</v>
      </c>
      <c r="AM344" s="1">
        <v>39489.26</v>
      </c>
      <c r="AN344" s="1">
        <v>30584.35</v>
      </c>
      <c r="AO344" s="1">
        <v>0</v>
      </c>
      <c r="AP344" s="1">
        <v>30584.35</v>
      </c>
      <c r="AQ344" s="1">
        <v>0</v>
      </c>
      <c r="AR344" s="2"/>
      <c r="AS344" s="2"/>
      <c r="AT344" s="2"/>
      <c r="AU344" s="2"/>
      <c r="AV344" s="2"/>
      <c r="AW344" s="2"/>
      <c r="AX344" s="2"/>
      <c r="AY344" s="2"/>
      <c r="AZ344" s="2"/>
      <c r="BA344" s="2"/>
    </row>
    <row r="345" spans="1:53" s="29" customFormat="1" x14ac:dyDescent="0.25">
      <c r="A345" s="29" t="s">
        <v>384</v>
      </c>
      <c r="B345" s="29" t="s">
        <v>385</v>
      </c>
      <c r="C345" s="29" t="s">
        <v>485</v>
      </c>
      <c r="D345" s="29" t="s">
        <v>486</v>
      </c>
      <c r="E345" s="29" t="s">
        <v>487</v>
      </c>
      <c r="F345" s="29" t="s">
        <v>488</v>
      </c>
      <c r="G345" s="29" t="s">
        <v>489</v>
      </c>
      <c r="H345" s="29" t="s">
        <v>490</v>
      </c>
      <c r="I345" s="29" t="s">
        <v>494</v>
      </c>
      <c r="J345" s="29" t="s">
        <v>64</v>
      </c>
      <c r="AG345" s="29" t="s">
        <v>733</v>
      </c>
      <c r="AH345" s="29" t="s">
        <v>734</v>
      </c>
      <c r="AJ345" s="29" t="s">
        <v>494</v>
      </c>
      <c r="AK345" s="1">
        <v>15344.05</v>
      </c>
      <c r="AL345" s="1">
        <v>0</v>
      </c>
      <c r="AM345" s="1">
        <v>15344.05</v>
      </c>
      <c r="AN345" s="1">
        <v>16287.98</v>
      </c>
      <c r="AO345" s="1">
        <v>0</v>
      </c>
      <c r="AP345" s="1">
        <v>16287.98</v>
      </c>
      <c r="AQ345" s="1">
        <v>0</v>
      </c>
      <c r="AR345" s="2"/>
      <c r="AS345" s="2"/>
      <c r="AT345" s="2"/>
      <c r="AU345" s="2"/>
      <c r="AV345" s="2"/>
      <c r="AW345" s="2"/>
      <c r="AX345" s="2"/>
      <c r="AY345" s="2"/>
      <c r="AZ345" s="2"/>
      <c r="BA345" s="2"/>
    </row>
    <row r="346" spans="1:53" s="29" customFormat="1" x14ac:dyDescent="0.25">
      <c r="A346" s="29" t="s">
        <v>384</v>
      </c>
      <c r="B346" s="29" t="s">
        <v>385</v>
      </c>
      <c r="C346" s="29" t="s">
        <v>485</v>
      </c>
      <c r="D346" s="29" t="s">
        <v>486</v>
      </c>
      <c r="E346" s="29" t="s">
        <v>487</v>
      </c>
      <c r="F346" s="29" t="s">
        <v>488</v>
      </c>
      <c r="G346" s="29" t="s">
        <v>489</v>
      </c>
      <c r="H346" s="29" t="s">
        <v>490</v>
      </c>
      <c r="I346" s="29" t="s">
        <v>494</v>
      </c>
      <c r="J346" s="29" t="s">
        <v>64</v>
      </c>
      <c r="AG346" s="29" t="s">
        <v>735</v>
      </c>
      <c r="AH346" s="29" t="s">
        <v>736</v>
      </c>
      <c r="AJ346" s="29" t="s">
        <v>494</v>
      </c>
      <c r="AK346" s="1">
        <v>19006.490000000002</v>
      </c>
      <c r="AL346" s="1">
        <v>0</v>
      </c>
      <c r="AM346" s="1">
        <v>19006.490000000002</v>
      </c>
      <c r="AN346" s="1">
        <v>20268.87</v>
      </c>
      <c r="AO346" s="1">
        <v>0</v>
      </c>
      <c r="AP346" s="1">
        <v>20268.87</v>
      </c>
      <c r="AQ346" s="1">
        <v>0</v>
      </c>
      <c r="AR346" s="2"/>
      <c r="AS346" s="2"/>
      <c r="AT346" s="2"/>
      <c r="AU346" s="2"/>
      <c r="AV346" s="2"/>
      <c r="AW346" s="2"/>
      <c r="AX346" s="2"/>
      <c r="AY346" s="2"/>
      <c r="AZ346" s="2"/>
      <c r="BA346" s="2"/>
    </row>
    <row r="347" spans="1:53" s="29" customFormat="1" x14ac:dyDescent="0.25">
      <c r="A347" s="29" t="s">
        <v>384</v>
      </c>
      <c r="B347" s="29" t="s">
        <v>385</v>
      </c>
      <c r="C347" s="29" t="s">
        <v>485</v>
      </c>
      <c r="D347" s="29" t="s">
        <v>486</v>
      </c>
      <c r="E347" s="29" t="s">
        <v>487</v>
      </c>
      <c r="F347" s="29" t="s">
        <v>488</v>
      </c>
      <c r="G347" s="29" t="s">
        <v>489</v>
      </c>
      <c r="H347" s="29" t="s">
        <v>490</v>
      </c>
      <c r="I347" s="29" t="s">
        <v>494</v>
      </c>
      <c r="J347" s="29" t="s">
        <v>64</v>
      </c>
      <c r="AG347" s="29" t="s">
        <v>737</v>
      </c>
      <c r="AH347" s="29" t="s">
        <v>738</v>
      </c>
      <c r="AJ347" s="29" t="s">
        <v>494</v>
      </c>
      <c r="AK347" s="1">
        <v>0</v>
      </c>
      <c r="AL347" s="1">
        <v>0</v>
      </c>
      <c r="AM347" s="1">
        <v>0</v>
      </c>
      <c r="AN347" s="1">
        <v>10.95</v>
      </c>
      <c r="AO347" s="1">
        <v>0</v>
      </c>
      <c r="AP347" s="1">
        <v>10.95</v>
      </c>
      <c r="AQ347" s="1">
        <v>0</v>
      </c>
      <c r="AR347" s="2"/>
      <c r="AS347" s="2"/>
      <c r="AT347" s="2"/>
      <c r="AU347" s="2"/>
      <c r="AV347" s="2"/>
      <c r="AW347" s="2"/>
      <c r="AX347" s="2"/>
      <c r="AY347" s="2"/>
      <c r="AZ347" s="2"/>
      <c r="BA347" s="2"/>
    </row>
    <row r="348" spans="1:53" s="29" customFormat="1" x14ac:dyDescent="0.25">
      <c r="A348" s="29" t="s">
        <v>384</v>
      </c>
      <c r="B348" s="29" t="s">
        <v>385</v>
      </c>
      <c r="C348" s="29" t="s">
        <v>485</v>
      </c>
      <c r="D348" s="29" t="s">
        <v>486</v>
      </c>
      <c r="E348" s="29" t="s">
        <v>487</v>
      </c>
      <c r="F348" s="29" t="s">
        <v>488</v>
      </c>
      <c r="G348" s="29" t="s">
        <v>489</v>
      </c>
      <c r="H348" s="29" t="s">
        <v>490</v>
      </c>
      <c r="I348" s="29" t="s">
        <v>494</v>
      </c>
      <c r="J348" s="29" t="s">
        <v>64</v>
      </c>
      <c r="AG348" s="29" t="s">
        <v>739</v>
      </c>
      <c r="AH348" s="29" t="s">
        <v>738</v>
      </c>
      <c r="AJ348" s="29" t="s">
        <v>494</v>
      </c>
      <c r="AK348" s="1">
        <v>56291</v>
      </c>
      <c r="AL348" s="1">
        <v>0</v>
      </c>
      <c r="AM348" s="1">
        <v>56291</v>
      </c>
      <c r="AN348" s="1">
        <v>60815</v>
      </c>
      <c r="AO348" s="1">
        <v>0</v>
      </c>
      <c r="AP348" s="1">
        <v>60815</v>
      </c>
      <c r="AQ348" s="1">
        <v>0</v>
      </c>
      <c r="AR348" s="2"/>
      <c r="AS348" s="2"/>
      <c r="AT348" s="2"/>
      <c r="AU348" s="2"/>
      <c r="AV348" s="2"/>
      <c r="AW348" s="2"/>
      <c r="AX348" s="2"/>
      <c r="AY348" s="2"/>
      <c r="AZ348" s="2"/>
      <c r="BA348" s="2"/>
    </row>
    <row r="349" spans="1:53" s="29" customFormat="1" x14ac:dyDescent="0.25">
      <c r="A349" s="29" t="s">
        <v>384</v>
      </c>
      <c r="B349" s="29" t="s">
        <v>385</v>
      </c>
      <c r="C349" s="29" t="s">
        <v>485</v>
      </c>
      <c r="D349" s="29" t="s">
        <v>486</v>
      </c>
      <c r="E349" s="29" t="s">
        <v>487</v>
      </c>
      <c r="F349" s="29" t="s">
        <v>488</v>
      </c>
      <c r="G349" s="29" t="s">
        <v>489</v>
      </c>
      <c r="H349" s="29" t="s">
        <v>490</v>
      </c>
      <c r="I349" s="29" t="s">
        <v>494</v>
      </c>
      <c r="J349" s="29" t="s">
        <v>64</v>
      </c>
      <c r="AG349" s="29" t="s">
        <v>740</v>
      </c>
      <c r="AH349" s="29" t="s">
        <v>741</v>
      </c>
      <c r="AJ349" s="29" t="s">
        <v>494</v>
      </c>
      <c r="AK349" s="1">
        <v>438</v>
      </c>
      <c r="AL349" s="1">
        <v>0</v>
      </c>
      <c r="AM349" s="1">
        <v>438</v>
      </c>
      <c r="AN349" s="1">
        <v>0</v>
      </c>
      <c r="AO349" s="1">
        <v>0</v>
      </c>
      <c r="AP349" s="1">
        <v>0</v>
      </c>
      <c r="AQ349" s="1">
        <v>0</v>
      </c>
      <c r="AR349" s="2"/>
      <c r="AS349" s="2"/>
      <c r="AT349" s="2"/>
      <c r="AU349" s="2"/>
      <c r="AV349" s="2"/>
      <c r="AW349" s="2"/>
      <c r="AX349" s="2"/>
      <c r="AY349" s="2"/>
      <c r="AZ349" s="2"/>
      <c r="BA349" s="2"/>
    </row>
    <row r="350" spans="1:53" s="29" customFormat="1" x14ac:dyDescent="0.25">
      <c r="A350" s="29" t="s">
        <v>384</v>
      </c>
      <c r="B350" s="29" t="s">
        <v>385</v>
      </c>
      <c r="C350" s="29" t="s">
        <v>485</v>
      </c>
      <c r="D350" s="29" t="s">
        <v>486</v>
      </c>
      <c r="E350" s="29" t="s">
        <v>487</v>
      </c>
      <c r="F350" s="29" t="s">
        <v>488</v>
      </c>
      <c r="G350" s="29" t="s">
        <v>489</v>
      </c>
      <c r="H350" s="29" t="s">
        <v>490</v>
      </c>
      <c r="I350" s="29" t="s">
        <v>494</v>
      </c>
      <c r="J350" s="29" t="s">
        <v>64</v>
      </c>
      <c r="AG350" s="29" t="s">
        <v>742</v>
      </c>
      <c r="AH350" s="29" t="s">
        <v>743</v>
      </c>
      <c r="AJ350" s="29" t="s">
        <v>494</v>
      </c>
      <c r="AK350" s="1">
        <v>446</v>
      </c>
      <c r="AL350" s="1">
        <v>0</v>
      </c>
      <c r="AM350" s="1">
        <v>446</v>
      </c>
      <c r="AN350" s="1">
        <v>629</v>
      </c>
      <c r="AO350" s="1">
        <v>0</v>
      </c>
      <c r="AP350" s="1">
        <v>629</v>
      </c>
      <c r="AQ350" s="1">
        <v>0</v>
      </c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s="29" customFormat="1" x14ac:dyDescent="0.25">
      <c r="A351" s="29" t="s">
        <v>384</v>
      </c>
      <c r="B351" s="29" t="s">
        <v>385</v>
      </c>
      <c r="C351" s="29" t="s">
        <v>485</v>
      </c>
      <c r="D351" s="29" t="s">
        <v>486</v>
      </c>
      <c r="E351" s="29" t="s">
        <v>487</v>
      </c>
      <c r="F351" s="29" t="s">
        <v>488</v>
      </c>
      <c r="G351" s="29" t="s">
        <v>489</v>
      </c>
      <c r="H351" s="29" t="s">
        <v>490</v>
      </c>
      <c r="I351" s="29" t="s">
        <v>494</v>
      </c>
      <c r="J351" s="29" t="s">
        <v>64</v>
      </c>
      <c r="AG351" s="29" t="s">
        <v>744</v>
      </c>
      <c r="AH351" s="29" t="s">
        <v>745</v>
      </c>
      <c r="AJ351" s="29" t="s">
        <v>494</v>
      </c>
      <c r="AK351" s="1">
        <v>4462.32</v>
      </c>
      <c r="AL351" s="1">
        <v>0</v>
      </c>
      <c r="AM351" s="1">
        <v>4462.32</v>
      </c>
      <c r="AN351" s="1">
        <v>6859.94</v>
      </c>
      <c r="AO351" s="1">
        <v>0</v>
      </c>
      <c r="AP351" s="1">
        <v>6859.94</v>
      </c>
      <c r="AQ351" s="1">
        <v>0</v>
      </c>
      <c r="AR351" s="2"/>
      <c r="AS351" s="2"/>
      <c r="AT351" s="2"/>
      <c r="AU351" s="2"/>
      <c r="AV351" s="2"/>
      <c r="AW351" s="2"/>
      <c r="AX351" s="2"/>
      <c r="AY351" s="2"/>
      <c r="AZ351" s="2"/>
      <c r="BA351" s="2"/>
    </row>
    <row r="352" spans="1:53" s="29" customFormat="1" x14ac:dyDescent="0.25">
      <c r="A352" s="29" t="s">
        <v>384</v>
      </c>
      <c r="B352" s="29" t="s">
        <v>385</v>
      </c>
      <c r="C352" s="29" t="s">
        <v>485</v>
      </c>
      <c r="D352" s="29" t="s">
        <v>486</v>
      </c>
      <c r="E352" s="29" t="s">
        <v>487</v>
      </c>
      <c r="F352" s="29" t="s">
        <v>488</v>
      </c>
      <c r="G352" s="29" t="s">
        <v>489</v>
      </c>
      <c r="H352" s="29" t="s">
        <v>490</v>
      </c>
      <c r="I352" s="29" t="s">
        <v>494</v>
      </c>
      <c r="J352" s="29" t="s">
        <v>64</v>
      </c>
      <c r="AG352" s="29" t="s">
        <v>746</v>
      </c>
      <c r="AH352" s="29" t="s">
        <v>747</v>
      </c>
      <c r="AJ352" s="29" t="s">
        <v>494</v>
      </c>
      <c r="AK352" s="1">
        <v>15412</v>
      </c>
      <c r="AL352" s="1">
        <v>0</v>
      </c>
      <c r="AM352" s="1">
        <v>15412</v>
      </c>
      <c r="AN352" s="1">
        <v>16741.900000000001</v>
      </c>
      <c r="AO352" s="1">
        <v>0</v>
      </c>
      <c r="AP352" s="1">
        <v>16741.900000000001</v>
      </c>
      <c r="AQ352" s="1">
        <v>0</v>
      </c>
      <c r="AR352" s="2"/>
      <c r="AS352" s="2"/>
      <c r="AT352" s="2"/>
      <c r="AU352" s="2"/>
      <c r="AV352" s="2"/>
      <c r="AW352" s="2"/>
      <c r="AX352" s="2"/>
      <c r="AY352" s="2"/>
      <c r="AZ352" s="2"/>
      <c r="BA352" s="2"/>
    </row>
    <row r="353" spans="1:53" s="29" customFormat="1" x14ac:dyDescent="0.25">
      <c r="A353" s="29" t="s">
        <v>384</v>
      </c>
      <c r="B353" s="29" t="s">
        <v>385</v>
      </c>
      <c r="C353" s="29" t="s">
        <v>485</v>
      </c>
      <c r="D353" s="29" t="s">
        <v>486</v>
      </c>
      <c r="E353" s="29" t="s">
        <v>487</v>
      </c>
      <c r="F353" s="29" t="s">
        <v>488</v>
      </c>
      <c r="G353" s="29" t="s">
        <v>489</v>
      </c>
      <c r="H353" s="29" t="s">
        <v>490</v>
      </c>
      <c r="I353" s="29" t="s">
        <v>494</v>
      </c>
      <c r="J353" s="29" t="s">
        <v>64</v>
      </c>
      <c r="AG353" s="29" t="s">
        <v>748</v>
      </c>
      <c r="AH353" s="29" t="s">
        <v>749</v>
      </c>
      <c r="AJ353" s="29" t="s">
        <v>494</v>
      </c>
      <c r="AK353" s="1">
        <v>12585</v>
      </c>
      <c r="AL353" s="1">
        <v>0</v>
      </c>
      <c r="AM353" s="1">
        <v>12585</v>
      </c>
      <c r="AN353" s="1">
        <v>10245</v>
      </c>
      <c r="AO353" s="1">
        <v>0</v>
      </c>
      <c r="AP353" s="1">
        <v>10245</v>
      </c>
      <c r="AQ353" s="1">
        <v>0</v>
      </c>
      <c r="AR353" s="2"/>
      <c r="AS353" s="2"/>
      <c r="AT353" s="2"/>
      <c r="AU353" s="2"/>
      <c r="AV353" s="2"/>
      <c r="AW353" s="2"/>
      <c r="AX353" s="2"/>
      <c r="AY353" s="2"/>
      <c r="AZ353" s="2"/>
      <c r="BA353" s="2"/>
    </row>
    <row r="354" spans="1:53" s="29" customFormat="1" x14ac:dyDescent="0.25">
      <c r="A354" s="29" t="s">
        <v>384</v>
      </c>
      <c r="B354" s="29" t="s">
        <v>385</v>
      </c>
      <c r="C354" s="29" t="s">
        <v>485</v>
      </c>
      <c r="D354" s="29" t="s">
        <v>486</v>
      </c>
      <c r="E354" s="29" t="s">
        <v>487</v>
      </c>
      <c r="F354" s="29" t="s">
        <v>488</v>
      </c>
      <c r="G354" s="29" t="s">
        <v>489</v>
      </c>
      <c r="H354" s="29" t="s">
        <v>490</v>
      </c>
      <c r="I354" s="29" t="s">
        <v>494</v>
      </c>
      <c r="J354" s="29" t="s">
        <v>64</v>
      </c>
      <c r="AG354" s="29" t="s">
        <v>794</v>
      </c>
      <c r="AH354" s="29" t="s">
        <v>795</v>
      </c>
      <c r="AJ354" s="29" t="s">
        <v>494</v>
      </c>
      <c r="AK354" s="1">
        <v>4482.9399999999996</v>
      </c>
      <c r="AL354" s="1">
        <v>0</v>
      </c>
      <c r="AM354" s="1">
        <v>4482.9399999999996</v>
      </c>
      <c r="AN354" s="1">
        <v>1355.08</v>
      </c>
      <c r="AO354" s="1">
        <v>0</v>
      </c>
      <c r="AP354" s="1">
        <v>1355.08</v>
      </c>
      <c r="AQ354" s="1">
        <v>0</v>
      </c>
      <c r="AR354" s="2"/>
      <c r="AS354" s="2"/>
      <c r="AT354" s="2"/>
      <c r="AU354" s="2"/>
      <c r="AV354" s="2"/>
      <c r="AW354" s="2"/>
      <c r="AX354" s="2"/>
      <c r="AY354" s="2"/>
      <c r="AZ354" s="2"/>
      <c r="BA354" s="2"/>
    </row>
    <row r="355" spans="1:53" s="29" customFormat="1" x14ac:dyDescent="0.25">
      <c r="A355" s="29" t="s">
        <v>384</v>
      </c>
      <c r="B355" s="29" t="s">
        <v>385</v>
      </c>
      <c r="C355" s="29" t="s">
        <v>485</v>
      </c>
      <c r="D355" s="29" t="s">
        <v>486</v>
      </c>
      <c r="E355" s="29" t="s">
        <v>487</v>
      </c>
      <c r="F355" s="29" t="s">
        <v>488</v>
      </c>
      <c r="G355" s="29" t="s">
        <v>489</v>
      </c>
      <c r="H355" s="29" t="s">
        <v>490</v>
      </c>
      <c r="I355" s="29" t="s">
        <v>494</v>
      </c>
      <c r="J355" s="29" t="s">
        <v>64</v>
      </c>
      <c r="AG355" s="29" t="s">
        <v>796</v>
      </c>
      <c r="AH355" s="29" t="s">
        <v>795</v>
      </c>
      <c r="AJ355" s="29" t="s">
        <v>494</v>
      </c>
      <c r="AK355" s="1">
        <v>8890.52</v>
      </c>
      <c r="AL355" s="1">
        <v>0</v>
      </c>
      <c r="AM355" s="1">
        <v>8890.52</v>
      </c>
      <c r="AN355" s="1">
        <v>9932.77</v>
      </c>
      <c r="AO355" s="1">
        <v>0</v>
      </c>
      <c r="AP355" s="1">
        <v>9932.77</v>
      </c>
      <c r="AQ355" s="1">
        <v>0</v>
      </c>
      <c r="AR355" s="2"/>
      <c r="AS355" s="2"/>
      <c r="AT355" s="2"/>
      <c r="AU355" s="2"/>
      <c r="AV355" s="2"/>
      <c r="AW355" s="2"/>
      <c r="AX355" s="2"/>
      <c r="AY355" s="2"/>
      <c r="AZ355" s="2"/>
      <c r="BA355" s="2"/>
    </row>
    <row r="356" spans="1:53" s="29" customFormat="1" x14ac:dyDescent="0.25">
      <c r="A356" s="29" t="s">
        <v>384</v>
      </c>
      <c r="B356" s="29" t="s">
        <v>385</v>
      </c>
      <c r="C356" s="29" t="s">
        <v>485</v>
      </c>
      <c r="D356" s="29" t="s">
        <v>486</v>
      </c>
      <c r="E356" s="29" t="s">
        <v>487</v>
      </c>
      <c r="F356" s="29" t="s">
        <v>488</v>
      </c>
      <c r="G356" s="29" t="s">
        <v>489</v>
      </c>
      <c r="H356" s="29" t="s">
        <v>490</v>
      </c>
      <c r="I356" s="29" t="s">
        <v>495</v>
      </c>
      <c r="J356" s="29" t="s">
        <v>496</v>
      </c>
      <c r="AG356" s="29" t="s">
        <v>455</v>
      </c>
      <c r="AH356" s="29" t="s">
        <v>806</v>
      </c>
      <c r="AJ356" s="29" t="s">
        <v>495</v>
      </c>
      <c r="AK356" s="1">
        <v>0</v>
      </c>
      <c r="AL356" s="1">
        <v>0</v>
      </c>
      <c r="AM356" s="1">
        <v>0</v>
      </c>
      <c r="AN356" s="1">
        <v>4396.37</v>
      </c>
      <c r="AO356" s="1">
        <v>0</v>
      </c>
      <c r="AP356" s="1">
        <v>4396.37</v>
      </c>
      <c r="AQ356" s="1">
        <v>0</v>
      </c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s="29" customFormat="1" x14ac:dyDescent="0.25">
      <c r="A357" s="29" t="s">
        <v>384</v>
      </c>
      <c r="B357" s="29" t="s">
        <v>385</v>
      </c>
      <c r="C357" s="29" t="s">
        <v>485</v>
      </c>
      <c r="D357" s="29" t="s">
        <v>486</v>
      </c>
      <c r="E357" s="29" t="s">
        <v>487</v>
      </c>
      <c r="F357" s="29" t="s">
        <v>488</v>
      </c>
      <c r="G357" s="29" t="s">
        <v>489</v>
      </c>
      <c r="H357" s="29" t="s">
        <v>490</v>
      </c>
      <c r="I357" s="29" t="s">
        <v>495</v>
      </c>
      <c r="J357" s="29" t="s">
        <v>496</v>
      </c>
      <c r="AG357" s="29" t="s">
        <v>807</v>
      </c>
      <c r="AH357" s="29" t="s">
        <v>808</v>
      </c>
      <c r="AJ357" s="29" t="s">
        <v>495</v>
      </c>
      <c r="AK357" s="1">
        <v>553.48</v>
      </c>
      <c r="AL357" s="1">
        <v>0</v>
      </c>
      <c r="AM357" s="1">
        <v>553.48</v>
      </c>
      <c r="AN357" s="1">
        <v>518.25</v>
      </c>
      <c r="AO357" s="1">
        <v>0</v>
      </c>
      <c r="AP357" s="1">
        <v>518.25</v>
      </c>
      <c r="AQ357" s="1">
        <v>0</v>
      </c>
      <c r="AR357" s="2"/>
      <c r="AS357" s="2"/>
      <c r="AT357" s="2"/>
      <c r="AU357" s="2"/>
      <c r="AV357" s="2"/>
      <c r="AW357" s="2"/>
      <c r="AX357" s="2"/>
      <c r="AY357" s="2"/>
      <c r="AZ357" s="2"/>
      <c r="BA357" s="2"/>
    </row>
    <row r="358" spans="1:53" s="29" customFormat="1" x14ac:dyDescent="0.25">
      <c r="A358" s="29" t="s">
        <v>384</v>
      </c>
      <c r="B358" s="29" t="s">
        <v>385</v>
      </c>
      <c r="C358" s="29" t="s">
        <v>485</v>
      </c>
      <c r="D358" s="29" t="s">
        <v>486</v>
      </c>
      <c r="E358" s="29" t="s">
        <v>487</v>
      </c>
      <c r="F358" s="29" t="s">
        <v>488</v>
      </c>
      <c r="G358" s="29" t="s">
        <v>489</v>
      </c>
      <c r="H358" s="29" t="s">
        <v>490</v>
      </c>
      <c r="I358" s="29" t="s">
        <v>495</v>
      </c>
      <c r="J358" s="29" t="s">
        <v>496</v>
      </c>
      <c r="AG358" s="29" t="s">
        <v>809</v>
      </c>
      <c r="AH358" s="29" t="s">
        <v>810</v>
      </c>
      <c r="AJ358" s="29" t="s">
        <v>495</v>
      </c>
      <c r="AK358" s="1">
        <v>15628.77</v>
      </c>
      <c r="AL358" s="1">
        <v>0</v>
      </c>
      <c r="AM358" s="1">
        <v>15628.77</v>
      </c>
      <c r="AN358" s="1">
        <v>22130.61</v>
      </c>
      <c r="AO358" s="1">
        <v>0</v>
      </c>
      <c r="AP358" s="1">
        <v>22130.61</v>
      </c>
      <c r="AQ358" s="1">
        <v>0</v>
      </c>
      <c r="AR358" s="2"/>
      <c r="AS358" s="2"/>
      <c r="AT358" s="2"/>
      <c r="AU358" s="2"/>
      <c r="AV358" s="2"/>
      <c r="AW358" s="2"/>
      <c r="AX358" s="2"/>
      <c r="AY358" s="2"/>
      <c r="AZ358" s="2"/>
      <c r="BA358" s="2"/>
    </row>
    <row r="359" spans="1:53" s="29" customFormat="1" x14ac:dyDescent="0.25">
      <c r="A359" s="29" t="s">
        <v>384</v>
      </c>
      <c r="B359" s="29" t="s">
        <v>385</v>
      </c>
      <c r="C359" s="29" t="s">
        <v>485</v>
      </c>
      <c r="D359" s="29" t="s">
        <v>486</v>
      </c>
      <c r="E359" s="29" t="s">
        <v>487</v>
      </c>
      <c r="F359" s="29" t="s">
        <v>488</v>
      </c>
      <c r="G359" s="29" t="s">
        <v>489</v>
      </c>
      <c r="H359" s="29" t="s">
        <v>490</v>
      </c>
      <c r="I359" s="29" t="s">
        <v>495</v>
      </c>
      <c r="J359" s="29" t="s">
        <v>496</v>
      </c>
      <c r="AG359" s="29" t="s">
        <v>811</v>
      </c>
      <c r="AH359" s="29" t="s">
        <v>812</v>
      </c>
      <c r="AJ359" s="29" t="s">
        <v>495</v>
      </c>
      <c r="AK359" s="1">
        <v>8193.08</v>
      </c>
      <c r="AL359" s="1">
        <v>0</v>
      </c>
      <c r="AM359" s="1">
        <v>8193.08</v>
      </c>
      <c r="AN359" s="1">
        <v>7841.55</v>
      </c>
      <c r="AO359" s="1">
        <v>0</v>
      </c>
      <c r="AP359" s="1">
        <v>7841.55</v>
      </c>
      <c r="AQ359" s="1">
        <v>0</v>
      </c>
      <c r="AR359" s="2"/>
      <c r="AS359" s="2"/>
      <c r="AT359" s="2"/>
      <c r="AU359" s="2"/>
      <c r="AV359" s="2"/>
      <c r="AW359" s="2"/>
      <c r="AX359" s="2"/>
      <c r="AY359" s="2"/>
      <c r="AZ359" s="2"/>
      <c r="BA359" s="2"/>
    </row>
    <row r="360" spans="1:53" s="29" customFormat="1" x14ac:dyDescent="0.25">
      <c r="A360" s="29" t="s">
        <v>384</v>
      </c>
      <c r="B360" s="29" t="s">
        <v>385</v>
      </c>
      <c r="C360" s="29" t="s">
        <v>485</v>
      </c>
      <c r="D360" s="29" t="s">
        <v>486</v>
      </c>
      <c r="E360" s="29" t="s">
        <v>487</v>
      </c>
      <c r="F360" s="29" t="s">
        <v>488</v>
      </c>
      <c r="G360" s="29" t="s">
        <v>489</v>
      </c>
      <c r="H360" s="29" t="s">
        <v>490</v>
      </c>
      <c r="I360" s="29" t="s">
        <v>495</v>
      </c>
      <c r="J360" s="29" t="s">
        <v>496</v>
      </c>
      <c r="AG360" s="29" t="s">
        <v>813</v>
      </c>
      <c r="AH360" s="29" t="s">
        <v>814</v>
      </c>
      <c r="AJ360" s="29" t="s">
        <v>495</v>
      </c>
      <c r="AK360" s="1">
        <v>391490</v>
      </c>
      <c r="AL360" s="1">
        <v>0</v>
      </c>
      <c r="AM360" s="1">
        <v>391490</v>
      </c>
      <c r="AN360" s="1">
        <v>413440.62</v>
      </c>
      <c r="AO360" s="1">
        <v>0</v>
      </c>
      <c r="AP360" s="1">
        <v>413440.62</v>
      </c>
      <c r="AQ360" s="1">
        <v>0</v>
      </c>
      <c r="AR360" s="2"/>
      <c r="AS360" s="2"/>
      <c r="AT360" s="2"/>
      <c r="AU360" s="2"/>
      <c r="AV360" s="2"/>
      <c r="AW360" s="2"/>
      <c r="AX360" s="2"/>
      <c r="AY360" s="2"/>
      <c r="AZ360" s="2"/>
      <c r="BA360" s="2"/>
    </row>
    <row r="361" spans="1:53" s="29" customFormat="1" x14ac:dyDescent="0.25">
      <c r="A361" s="29" t="s">
        <v>384</v>
      </c>
      <c r="B361" s="29" t="s">
        <v>385</v>
      </c>
      <c r="C361" s="29" t="s">
        <v>485</v>
      </c>
      <c r="D361" s="29" t="s">
        <v>486</v>
      </c>
      <c r="E361" s="29" t="s">
        <v>487</v>
      </c>
      <c r="F361" s="29" t="s">
        <v>488</v>
      </c>
      <c r="G361" s="29" t="s">
        <v>489</v>
      </c>
      <c r="H361" s="29" t="s">
        <v>490</v>
      </c>
      <c r="I361" s="29" t="s">
        <v>495</v>
      </c>
      <c r="J361" s="29" t="s">
        <v>496</v>
      </c>
      <c r="AG361" s="29" t="s">
        <v>815</v>
      </c>
      <c r="AH361" s="29" t="s">
        <v>816</v>
      </c>
      <c r="AJ361" s="29" t="s">
        <v>495</v>
      </c>
      <c r="AK361" s="1">
        <v>6097.92</v>
      </c>
      <c r="AL361" s="1">
        <v>0</v>
      </c>
      <c r="AM361" s="1">
        <v>6097.92</v>
      </c>
      <c r="AN361" s="1">
        <v>0</v>
      </c>
      <c r="AO361" s="1">
        <v>0</v>
      </c>
      <c r="AP361" s="1">
        <v>0</v>
      </c>
      <c r="AQ361" s="1">
        <v>0</v>
      </c>
      <c r="AR361" s="2"/>
      <c r="AS361" s="2"/>
      <c r="AT361" s="2"/>
      <c r="AU361" s="2"/>
      <c r="AV361" s="2"/>
      <c r="AW361" s="2"/>
      <c r="AX361" s="2"/>
      <c r="AY361" s="2"/>
      <c r="AZ361" s="2"/>
      <c r="BA361" s="2"/>
    </row>
    <row r="362" spans="1:53" s="29" customFormat="1" x14ac:dyDescent="0.25">
      <c r="A362" s="29" t="s">
        <v>384</v>
      </c>
      <c r="B362" s="29" t="s">
        <v>385</v>
      </c>
      <c r="C362" s="29" t="s">
        <v>485</v>
      </c>
      <c r="D362" s="29" t="s">
        <v>486</v>
      </c>
      <c r="E362" s="29" t="s">
        <v>487</v>
      </c>
      <c r="F362" s="29" t="s">
        <v>488</v>
      </c>
      <c r="G362" s="29" t="s">
        <v>489</v>
      </c>
      <c r="H362" s="29" t="s">
        <v>490</v>
      </c>
      <c r="I362" s="29" t="s">
        <v>495</v>
      </c>
      <c r="J362" s="29" t="s">
        <v>496</v>
      </c>
      <c r="AG362" s="29" t="s">
        <v>456</v>
      </c>
      <c r="AH362" s="29" t="s">
        <v>817</v>
      </c>
      <c r="AJ362" s="29" t="s">
        <v>495</v>
      </c>
      <c r="AK362" s="1">
        <v>0</v>
      </c>
      <c r="AL362" s="1">
        <v>0</v>
      </c>
      <c r="AM362" s="1">
        <v>0</v>
      </c>
      <c r="AN362" s="1">
        <v>10607.18</v>
      </c>
      <c r="AO362" s="1">
        <v>0</v>
      </c>
      <c r="AP362" s="1">
        <v>10607.18</v>
      </c>
      <c r="AQ362" s="1">
        <v>0</v>
      </c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s="29" customFormat="1" x14ac:dyDescent="0.25">
      <c r="A363" s="29" t="s">
        <v>384</v>
      </c>
      <c r="B363" s="29" t="s">
        <v>385</v>
      </c>
      <c r="C363" s="29" t="s">
        <v>485</v>
      </c>
      <c r="D363" s="29" t="s">
        <v>486</v>
      </c>
      <c r="E363" s="29" t="s">
        <v>487</v>
      </c>
      <c r="F363" s="29" t="s">
        <v>488</v>
      </c>
      <c r="G363" s="29" t="s">
        <v>489</v>
      </c>
      <c r="H363" s="29" t="s">
        <v>490</v>
      </c>
      <c r="I363" s="29" t="s">
        <v>495</v>
      </c>
      <c r="J363" s="29" t="s">
        <v>496</v>
      </c>
      <c r="AG363" s="29" t="s">
        <v>818</v>
      </c>
      <c r="AH363" s="29" t="s">
        <v>819</v>
      </c>
      <c r="AJ363" s="29" t="s">
        <v>495</v>
      </c>
      <c r="AK363" s="1">
        <v>0</v>
      </c>
      <c r="AL363" s="1">
        <v>0</v>
      </c>
      <c r="AM363" s="1">
        <v>0</v>
      </c>
      <c r="AN363" s="1">
        <v>22824.12</v>
      </c>
      <c r="AO363" s="1">
        <v>0</v>
      </c>
      <c r="AP363" s="1">
        <v>22824.12</v>
      </c>
      <c r="AQ363" s="1">
        <v>0</v>
      </c>
      <c r="AR363" s="2"/>
      <c r="AS363" s="2"/>
      <c r="AT363" s="2"/>
      <c r="AU363" s="2"/>
      <c r="AV363" s="2"/>
      <c r="AW363" s="2"/>
      <c r="AX363" s="2"/>
      <c r="AY363" s="2"/>
      <c r="AZ363" s="2"/>
      <c r="BA363" s="2"/>
    </row>
    <row r="364" spans="1:53" s="29" customFormat="1" x14ac:dyDescent="0.25">
      <c r="A364" s="29" t="s">
        <v>384</v>
      </c>
      <c r="B364" s="29" t="s">
        <v>385</v>
      </c>
      <c r="C364" s="29" t="s">
        <v>485</v>
      </c>
      <c r="D364" s="29" t="s">
        <v>486</v>
      </c>
      <c r="E364" s="29" t="s">
        <v>487</v>
      </c>
      <c r="F364" s="29" t="s">
        <v>488</v>
      </c>
      <c r="G364" s="29" t="s">
        <v>497</v>
      </c>
      <c r="H364" s="29" t="s">
        <v>498</v>
      </c>
      <c r="I364" s="29" t="s">
        <v>499</v>
      </c>
      <c r="J364" s="29" t="s">
        <v>77</v>
      </c>
      <c r="AG364" s="29" t="s">
        <v>454</v>
      </c>
      <c r="AH364" s="29" t="s">
        <v>797</v>
      </c>
      <c r="AJ364" s="29" t="s">
        <v>499</v>
      </c>
      <c r="AK364" s="1">
        <v>1008.4</v>
      </c>
      <c r="AL364" s="1">
        <v>0</v>
      </c>
      <c r="AM364" s="1">
        <v>1008.4</v>
      </c>
      <c r="AN364" s="1">
        <v>3229.57</v>
      </c>
      <c r="AO364" s="1">
        <v>0</v>
      </c>
      <c r="AP364" s="1">
        <v>3229.57</v>
      </c>
      <c r="AQ364" s="1">
        <v>0</v>
      </c>
      <c r="AR364" s="2"/>
      <c r="AS364" s="2"/>
      <c r="AT364" s="2"/>
      <c r="AU364" s="2"/>
      <c r="AV364" s="2"/>
      <c r="AW364" s="2"/>
      <c r="AX364" s="2"/>
      <c r="AY364" s="2"/>
      <c r="AZ364" s="2"/>
      <c r="BA364" s="2"/>
    </row>
    <row r="365" spans="1:53" s="29" customFormat="1" x14ac:dyDescent="0.25">
      <c r="A365" s="29" t="s">
        <v>384</v>
      </c>
      <c r="B365" s="29" t="s">
        <v>385</v>
      </c>
      <c r="C365" s="29" t="s">
        <v>485</v>
      </c>
      <c r="D365" s="29" t="s">
        <v>486</v>
      </c>
      <c r="E365" s="29" t="s">
        <v>487</v>
      </c>
      <c r="F365" s="29" t="s">
        <v>488</v>
      </c>
      <c r="G365" s="29" t="s">
        <v>497</v>
      </c>
      <c r="H365" s="29" t="s">
        <v>498</v>
      </c>
      <c r="I365" s="29" t="s">
        <v>500</v>
      </c>
      <c r="J365" s="29" t="s">
        <v>78</v>
      </c>
      <c r="AG365" s="29" t="s">
        <v>798</v>
      </c>
      <c r="AH365" s="29" t="s">
        <v>799</v>
      </c>
      <c r="AJ365" s="29" t="s">
        <v>500</v>
      </c>
      <c r="AK365" s="1">
        <v>0.13</v>
      </c>
      <c r="AL365" s="1">
        <v>0</v>
      </c>
      <c r="AM365" s="1">
        <v>0.13</v>
      </c>
      <c r="AN365" s="1">
        <v>0</v>
      </c>
      <c r="AO365" s="1">
        <v>0</v>
      </c>
      <c r="AP365" s="1">
        <v>0</v>
      </c>
      <c r="AQ365" s="1">
        <v>0</v>
      </c>
      <c r="AR365" s="2"/>
      <c r="AS365" s="2"/>
      <c r="AT365" s="2"/>
      <c r="AU365" s="2"/>
      <c r="AV365" s="2"/>
      <c r="AW365" s="2"/>
      <c r="AX365" s="2"/>
      <c r="AY365" s="2"/>
      <c r="AZ365" s="2"/>
      <c r="BA365" s="2"/>
    </row>
    <row r="366" spans="1:53" s="29" customFormat="1" x14ac:dyDescent="0.25">
      <c r="A366" s="29" t="s">
        <v>384</v>
      </c>
      <c r="B366" s="29" t="s">
        <v>385</v>
      </c>
      <c r="C366" s="29" t="s">
        <v>485</v>
      </c>
      <c r="D366" s="29" t="s">
        <v>486</v>
      </c>
      <c r="E366" s="29" t="s">
        <v>487</v>
      </c>
      <c r="F366" s="29" t="s">
        <v>488</v>
      </c>
      <c r="G366" s="29" t="s">
        <v>497</v>
      </c>
      <c r="H366" s="29" t="s">
        <v>498</v>
      </c>
      <c r="I366" s="29" t="s">
        <v>988</v>
      </c>
      <c r="J366" s="29" t="s">
        <v>80</v>
      </c>
      <c r="AG366" s="29" t="s">
        <v>822</v>
      </c>
      <c r="AH366" s="29" t="s">
        <v>823</v>
      </c>
      <c r="AJ366" s="29" t="s">
        <v>988</v>
      </c>
      <c r="AK366" s="1">
        <v>548556</v>
      </c>
      <c r="AL366" s="1">
        <v>0</v>
      </c>
      <c r="AM366" s="1">
        <v>548556</v>
      </c>
      <c r="AN366" s="1">
        <v>530069</v>
      </c>
      <c r="AO366" s="1">
        <v>0</v>
      </c>
      <c r="AP366" s="1">
        <v>530069</v>
      </c>
      <c r="AQ366" s="1">
        <v>0</v>
      </c>
      <c r="AR366" s="2"/>
      <c r="AS366" s="2"/>
      <c r="AT366" s="2"/>
      <c r="AU366" s="2"/>
      <c r="AV366" s="2"/>
      <c r="AW366" s="2"/>
      <c r="AX366" s="2"/>
      <c r="AY366" s="2"/>
      <c r="AZ366" s="2"/>
      <c r="BA366" s="2"/>
    </row>
    <row r="367" spans="1:53" s="29" customFormat="1" x14ac:dyDescent="0.25">
      <c r="A367" s="29" t="s">
        <v>384</v>
      </c>
      <c r="B367" s="29" t="s">
        <v>385</v>
      </c>
      <c r="C367" s="29" t="s">
        <v>485</v>
      </c>
      <c r="D367" s="29" t="s">
        <v>486</v>
      </c>
      <c r="E367" s="29" t="s">
        <v>501</v>
      </c>
      <c r="F367" s="29" t="s">
        <v>502</v>
      </c>
      <c r="G367" s="29" t="s">
        <v>503</v>
      </c>
      <c r="H367" s="29" t="s">
        <v>504</v>
      </c>
      <c r="I367" s="29" t="s">
        <v>505</v>
      </c>
      <c r="J367" s="29" t="s">
        <v>506</v>
      </c>
      <c r="K367" s="29" t="s">
        <v>507</v>
      </c>
      <c r="L367" s="29" t="s">
        <v>508</v>
      </c>
      <c r="AG367" s="29" t="s">
        <v>457</v>
      </c>
      <c r="AH367" s="29" t="s">
        <v>824</v>
      </c>
      <c r="AJ367" s="29" t="s">
        <v>507</v>
      </c>
      <c r="AK367" s="1">
        <v>1466401.51</v>
      </c>
      <c r="AL367" s="1">
        <v>0</v>
      </c>
      <c r="AM367" s="1">
        <v>1466401.51</v>
      </c>
      <c r="AN367" s="1">
        <v>1564044.46</v>
      </c>
      <c r="AO367" s="1">
        <v>0</v>
      </c>
      <c r="AP367" s="1">
        <v>1564044.46</v>
      </c>
      <c r="AQ367" s="1">
        <v>0</v>
      </c>
      <c r="AR367" s="2"/>
      <c r="AS367" s="2"/>
      <c r="AT367" s="2"/>
      <c r="AU367" s="2"/>
      <c r="AV367" s="2"/>
      <c r="AW367" s="2"/>
      <c r="AX367" s="2"/>
      <c r="AY367" s="2"/>
      <c r="AZ367" s="2"/>
      <c r="BA367" s="2"/>
    </row>
    <row r="368" spans="1:53" s="29" customFormat="1" x14ac:dyDescent="0.25">
      <c r="A368" s="29" t="s">
        <v>384</v>
      </c>
      <c r="B368" s="29" t="s">
        <v>385</v>
      </c>
      <c r="C368" s="29" t="s">
        <v>485</v>
      </c>
      <c r="D368" s="29" t="s">
        <v>486</v>
      </c>
      <c r="E368" s="29" t="s">
        <v>501</v>
      </c>
      <c r="F368" s="29" t="s">
        <v>502</v>
      </c>
      <c r="G368" s="29" t="s">
        <v>503</v>
      </c>
      <c r="H368" s="29" t="s">
        <v>504</v>
      </c>
      <c r="I368" s="29" t="s">
        <v>505</v>
      </c>
      <c r="J368" s="29" t="s">
        <v>506</v>
      </c>
      <c r="K368" s="29" t="s">
        <v>507</v>
      </c>
      <c r="L368" s="29" t="s">
        <v>508</v>
      </c>
      <c r="AG368" s="29" t="s">
        <v>825</v>
      </c>
      <c r="AH368" s="29" t="s">
        <v>826</v>
      </c>
      <c r="AJ368" s="29" t="s">
        <v>507</v>
      </c>
      <c r="AK368" s="1">
        <v>47469</v>
      </c>
      <c r="AL368" s="1">
        <v>0</v>
      </c>
      <c r="AM368" s="1">
        <v>47469</v>
      </c>
      <c r="AN368" s="1">
        <v>108274.35</v>
      </c>
      <c r="AO368" s="1">
        <v>0</v>
      </c>
      <c r="AP368" s="1">
        <v>108274.35</v>
      </c>
      <c r="AQ368" s="1">
        <v>0</v>
      </c>
      <c r="AR368" s="2"/>
      <c r="AS368" s="2"/>
      <c r="AT368" s="2"/>
      <c r="AU368" s="2"/>
      <c r="AV368" s="2"/>
      <c r="AW368" s="2"/>
      <c r="AX368" s="2"/>
      <c r="AY368" s="2"/>
      <c r="AZ368" s="2"/>
      <c r="BA368" s="2"/>
    </row>
    <row r="369" spans="1:53" s="29" customFormat="1" x14ac:dyDescent="0.25">
      <c r="A369" s="29" t="s">
        <v>384</v>
      </c>
      <c r="B369" s="29" t="s">
        <v>385</v>
      </c>
      <c r="C369" s="29" t="s">
        <v>485</v>
      </c>
      <c r="D369" s="29" t="s">
        <v>486</v>
      </c>
      <c r="E369" s="29" t="s">
        <v>501</v>
      </c>
      <c r="F369" s="29" t="s">
        <v>502</v>
      </c>
      <c r="G369" s="29" t="s">
        <v>503</v>
      </c>
      <c r="H369" s="29" t="s">
        <v>504</v>
      </c>
      <c r="I369" s="29" t="s">
        <v>505</v>
      </c>
      <c r="J369" s="29" t="s">
        <v>506</v>
      </c>
      <c r="K369" s="29" t="s">
        <v>507</v>
      </c>
      <c r="L369" s="29" t="s">
        <v>508</v>
      </c>
      <c r="AG369" s="29" t="s">
        <v>827</v>
      </c>
      <c r="AH369" s="29" t="s">
        <v>828</v>
      </c>
      <c r="AJ369" s="29" t="s">
        <v>507</v>
      </c>
      <c r="AK369" s="1">
        <v>2141.12</v>
      </c>
      <c r="AL369" s="1">
        <v>0</v>
      </c>
      <c r="AM369" s="1">
        <v>2141.12</v>
      </c>
      <c r="AN369" s="1">
        <v>12670.74</v>
      </c>
      <c r="AO369" s="1">
        <v>0</v>
      </c>
      <c r="AP369" s="1">
        <v>12670.74</v>
      </c>
      <c r="AQ369" s="1">
        <v>0</v>
      </c>
      <c r="AR369" s="2"/>
      <c r="AS369" s="2"/>
      <c r="AT369" s="2"/>
      <c r="AU369" s="2"/>
      <c r="AV369" s="2"/>
      <c r="AW369" s="2"/>
      <c r="AX369" s="2"/>
      <c r="AY369" s="2"/>
      <c r="AZ369" s="2"/>
      <c r="BA369" s="2"/>
    </row>
    <row r="370" spans="1:53" s="29" customFormat="1" x14ac:dyDescent="0.25">
      <c r="A370" s="29" t="s">
        <v>384</v>
      </c>
      <c r="B370" s="29" t="s">
        <v>385</v>
      </c>
      <c r="C370" s="29" t="s">
        <v>485</v>
      </c>
      <c r="D370" s="29" t="s">
        <v>486</v>
      </c>
      <c r="E370" s="29" t="s">
        <v>501</v>
      </c>
      <c r="F370" s="29" t="s">
        <v>502</v>
      </c>
      <c r="G370" s="29" t="s">
        <v>503</v>
      </c>
      <c r="H370" s="29" t="s">
        <v>504</v>
      </c>
      <c r="I370" s="29" t="s">
        <v>505</v>
      </c>
      <c r="J370" s="29" t="s">
        <v>506</v>
      </c>
      <c r="K370" s="29" t="s">
        <v>507</v>
      </c>
      <c r="L370" s="29" t="s">
        <v>508</v>
      </c>
      <c r="AG370" s="29" t="s">
        <v>829</v>
      </c>
      <c r="AH370" s="29" t="s">
        <v>830</v>
      </c>
      <c r="AJ370" s="29" t="s">
        <v>507</v>
      </c>
      <c r="AK370" s="1">
        <v>334955.03000000003</v>
      </c>
      <c r="AL370" s="1">
        <v>0</v>
      </c>
      <c r="AM370" s="1">
        <v>334955.03000000003</v>
      </c>
      <c r="AN370" s="1">
        <v>442116.04</v>
      </c>
      <c r="AO370" s="1">
        <v>0</v>
      </c>
      <c r="AP370" s="1">
        <v>442116.04</v>
      </c>
      <c r="AQ370" s="1">
        <v>0</v>
      </c>
      <c r="AR370" s="2"/>
      <c r="AS370" s="2"/>
      <c r="AT370" s="2"/>
      <c r="AU370" s="2"/>
      <c r="AV370" s="2"/>
      <c r="AW370" s="2"/>
      <c r="AX370" s="2"/>
      <c r="AY370" s="2"/>
      <c r="AZ370" s="2"/>
      <c r="BA370" s="2"/>
    </row>
    <row r="371" spans="1:53" s="29" customFormat="1" x14ac:dyDescent="0.25">
      <c r="A371" s="29" t="s">
        <v>384</v>
      </c>
      <c r="B371" s="29" t="s">
        <v>385</v>
      </c>
      <c r="C371" s="29" t="s">
        <v>485</v>
      </c>
      <c r="D371" s="29" t="s">
        <v>486</v>
      </c>
      <c r="E371" s="29" t="s">
        <v>501</v>
      </c>
      <c r="F371" s="29" t="s">
        <v>502</v>
      </c>
      <c r="G371" s="29" t="s">
        <v>503</v>
      </c>
      <c r="H371" s="29" t="s">
        <v>504</v>
      </c>
      <c r="I371" s="29" t="s">
        <v>505</v>
      </c>
      <c r="J371" s="29" t="s">
        <v>506</v>
      </c>
      <c r="K371" s="29" t="s">
        <v>507</v>
      </c>
      <c r="L371" s="29" t="s">
        <v>508</v>
      </c>
      <c r="AG371" s="29" t="s">
        <v>831</v>
      </c>
      <c r="AH371" s="29" t="s">
        <v>832</v>
      </c>
      <c r="AJ371" s="29" t="s">
        <v>507</v>
      </c>
      <c r="AK371" s="1">
        <v>1144433.94</v>
      </c>
      <c r="AL371" s="1">
        <v>0</v>
      </c>
      <c r="AM371" s="1">
        <v>1144433.94</v>
      </c>
      <c r="AN371" s="1">
        <v>1208960.96</v>
      </c>
      <c r="AO371" s="1">
        <v>0</v>
      </c>
      <c r="AP371" s="1">
        <v>1208960.96</v>
      </c>
      <c r="AQ371" s="1">
        <v>0</v>
      </c>
      <c r="AR371" s="2"/>
      <c r="AS371" s="2"/>
      <c r="AT371" s="2"/>
      <c r="AU371" s="2"/>
      <c r="AV371" s="2"/>
      <c r="AW371" s="2"/>
      <c r="AX371" s="2"/>
      <c r="AY371" s="2"/>
      <c r="AZ371" s="2"/>
      <c r="BA371" s="2"/>
    </row>
    <row r="372" spans="1:53" s="29" customFormat="1" x14ac:dyDescent="0.25">
      <c r="A372" s="29" t="s">
        <v>384</v>
      </c>
      <c r="B372" s="29" t="s">
        <v>385</v>
      </c>
      <c r="C372" s="29" t="s">
        <v>485</v>
      </c>
      <c r="D372" s="29" t="s">
        <v>486</v>
      </c>
      <c r="E372" s="29" t="s">
        <v>501</v>
      </c>
      <c r="F372" s="29" t="s">
        <v>502</v>
      </c>
      <c r="G372" s="29" t="s">
        <v>503</v>
      </c>
      <c r="H372" s="29" t="s">
        <v>504</v>
      </c>
      <c r="I372" s="29" t="s">
        <v>505</v>
      </c>
      <c r="J372" s="29" t="s">
        <v>506</v>
      </c>
      <c r="K372" s="29" t="s">
        <v>507</v>
      </c>
      <c r="L372" s="29" t="s">
        <v>508</v>
      </c>
      <c r="AG372" s="29" t="s">
        <v>833</v>
      </c>
      <c r="AH372" s="29" t="s">
        <v>834</v>
      </c>
      <c r="AJ372" s="29" t="s">
        <v>507</v>
      </c>
      <c r="AK372" s="1">
        <v>378956.35</v>
      </c>
      <c r="AL372" s="1">
        <v>0</v>
      </c>
      <c r="AM372" s="1">
        <v>378956.35</v>
      </c>
      <c r="AN372" s="1">
        <v>309228.06</v>
      </c>
      <c r="AO372" s="1">
        <v>0</v>
      </c>
      <c r="AP372" s="1">
        <v>309228.06</v>
      </c>
      <c r="AQ372" s="1">
        <v>0</v>
      </c>
      <c r="AR372" s="2"/>
      <c r="AS372" s="2"/>
      <c r="AT372" s="2"/>
      <c r="AU372" s="2"/>
      <c r="AV372" s="2"/>
      <c r="AW372" s="2"/>
      <c r="AX372" s="2"/>
      <c r="AY372" s="2"/>
      <c r="AZ372" s="2"/>
      <c r="BA372" s="2"/>
    </row>
    <row r="373" spans="1:53" s="29" customFormat="1" x14ac:dyDescent="0.25">
      <c r="A373" s="29" t="s">
        <v>384</v>
      </c>
      <c r="B373" s="29" t="s">
        <v>385</v>
      </c>
      <c r="C373" s="29" t="s">
        <v>485</v>
      </c>
      <c r="D373" s="29" t="s">
        <v>486</v>
      </c>
      <c r="E373" s="29" t="s">
        <v>501</v>
      </c>
      <c r="F373" s="29" t="s">
        <v>502</v>
      </c>
      <c r="G373" s="29" t="s">
        <v>503</v>
      </c>
      <c r="H373" s="29" t="s">
        <v>504</v>
      </c>
      <c r="I373" s="29" t="s">
        <v>505</v>
      </c>
      <c r="J373" s="29" t="s">
        <v>506</v>
      </c>
      <c r="K373" s="29" t="s">
        <v>507</v>
      </c>
      <c r="L373" s="29" t="s">
        <v>508</v>
      </c>
      <c r="AG373" s="29" t="s">
        <v>835</v>
      </c>
      <c r="AH373" s="29" t="s">
        <v>836</v>
      </c>
      <c r="AJ373" s="29" t="s">
        <v>507</v>
      </c>
      <c r="AK373" s="1">
        <v>4620</v>
      </c>
      <c r="AL373" s="1">
        <v>0</v>
      </c>
      <c r="AM373" s="1">
        <v>4620</v>
      </c>
      <c r="AN373" s="1">
        <v>4000</v>
      </c>
      <c r="AO373" s="1">
        <v>0</v>
      </c>
      <c r="AP373" s="1">
        <v>4000</v>
      </c>
      <c r="AQ373" s="1">
        <v>0</v>
      </c>
      <c r="AR373" s="2"/>
      <c r="AS373" s="2"/>
      <c r="AT373" s="2"/>
      <c r="AU373" s="2"/>
      <c r="AV373" s="2"/>
      <c r="AW373" s="2"/>
      <c r="AX373" s="2"/>
      <c r="AY373" s="2"/>
      <c r="AZ373" s="2"/>
      <c r="BA373" s="2"/>
    </row>
    <row r="374" spans="1:53" s="29" customFormat="1" x14ac:dyDescent="0.25">
      <c r="A374" s="29" t="s">
        <v>384</v>
      </c>
      <c r="B374" s="29" t="s">
        <v>385</v>
      </c>
      <c r="C374" s="29" t="s">
        <v>485</v>
      </c>
      <c r="D374" s="29" t="s">
        <v>486</v>
      </c>
      <c r="E374" s="29" t="s">
        <v>501</v>
      </c>
      <c r="F374" s="29" t="s">
        <v>502</v>
      </c>
      <c r="G374" s="29" t="s">
        <v>503</v>
      </c>
      <c r="H374" s="29" t="s">
        <v>504</v>
      </c>
      <c r="I374" s="29" t="s">
        <v>505</v>
      </c>
      <c r="J374" s="29" t="s">
        <v>506</v>
      </c>
      <c r="K374" s="29" t="s">
        <v>507</v>
      </c>
      <c r="L374" s="29" t="s">
        <v>508</v>
      </c>
      <c r="AG374" s="29" t="s">
        <v>837</v>
      </c>
      <c r="AH374" s="29" t="s">
        <v>838</v>
      </c>
      <c r="AJ374" s="29" t="s">
        <v>507</v>
      </c>
      <c r="AK374" s="1">
        <v>3405497.96</v>
      </c>
      <c r="AL374" s="1">
        <v>0</v>
      </c>
      <c r="AM374" s="1">
        <v>3405497.96</v>
      </c>
      <c r="AN374" s="1">
        <v>2972947.09</v>
      </c>
      <c r="AO374" s="1">
        <v>0</v>
      </c>
      <c r="AP374" s="1">
        <v>2972947.09</v>
      </c>
      <c r="AQ374" s="1">
        <v>0</v>
      </c>
      <c r="AR374" s="2"/>
      <c r="AS374" s="2"/>
      <c r="AT374" s="2"/>
      <c r="AU374" s="2"/>
      <c r="AV374" s="2"/>
      <c r="AW374" s="2"/>
      <c r="AX374" s="2"/>
      <c r="AY374" s="2"/>
      <c r="AZ374" s="2"/>
      <c r="BA374" s="2"/>
    </row>
    <row r="375" spans="1:53" s="29" customFormat="1" x14ac:dyDescent="0.25">
      <c r="A375" s="29" t="s">
        <v>384</v>
      </c>
      <c r="B375" s="29" t="s">
        <v>385</v>
      </c>
      <c r="C375" s="29" t="s">
        <v>485</v>
      </c>
      <c r="D375" s="29" t="s">
        <v>486</v>
      </c>
      <c r="E375" s="29" t="s">
        <v>501</v>
      </c>
      <c r="F375" s="29" t="s">
        <v>502</v>
      </c>
      <c r="G375" s="29" t="s">
        <v>503</v>
      </c>
      <c r="H375" s="29" t="s">
        <v>504</v>
      </c>
      <c r="I375" s="29" t="s">
        <v>505</v>
      </c>
      <c r="J375" s="29" t="s">
        <v>506</v>
      </c>
      <c r="K375" s="29" t="s">
        <v>507</v>
      </c>
      <c r="L375" s="29" t="s">
        <v>508</v>
      </c>
      <c r="AG375" s="29" t="s">
        <v>839</v>
      </c>
      <c r="AH375" s="29" t="s">
        <v>840</v>
      </c>
      <c r="AJ375" s="29" t="s">
        <v>507</v>
      </c>
      <c r="AK375" s="1">
        <v>10979.04</v>
      </c>
      <c r="AL375" s="1">
        <v>0</v>
      </c>
      <c r="AM375" s="1">
        <v>10979.04</v>
      </c>
      <c r="AN375" s="1">
        <v>11648.39</v>
      </c>
      <c r="AO375" s="1">
        <v>0</v>
      </c>
      <c r="AP375" s="1">
        <v>11648.39</v>
      </c>
      <c r="AQ375" s="1">
        <v>0</v>
      </c>
      <c r="AR375" s="2"/>
      <c r="AS375" s="2"/>
      <c r="AT375" s="2"/>
      <c r="AU375" s="2"/>
      <c r="AV375" s="2"/>
      <c r="AW375" s="2"/>
      <c r="AX375" s="2"/>
      <c r="AY375" s="2"/>
      <c r="AZ375" s="2"/>
      <c r="BA375" s="2"/>
    </row>
    <row r="376" spans="1:53" s="29" customFormat="1" x14ac:dyDescent="0.25">
      <c r="A376" s="29" t="s">
        <v>384</v>
      </c>
      <c r="B376" s="29" t="s">
        <v>385</v>
      </c>
      <c r="C376" s="29" t="s">
        <v>485</v>
      </c>
      <c r="D376" s="29" t="s">
        <v>486</v>
      </c>
      <c r="E376" s="29" t="s">
        <v>501</v>
      </c>
      <c r="F376" s="29" t="s">
        <v>502</v>
      </c>
      <c r="G376" s="29" t="s">
        <v>503</v>
      </c>
      <c r="H376" s="29" t="s">
        <v>504</v>
      </c>
      <c r="I376" s="29" t="s">
        <v>505</v>
      </c>
      <c r="J376" s="29" t="s">
        <v>506</v>
      </c>
      <c r="K376" s="29" t="s">
        <v>507</v>
      </c>
      <c r="L376" s="29" t="s">
        <v>508</v>
      </c>
      <c r="AG376" s="29" t="s">
        <v>841</v>
      </c>
      <c r="AH376" s="29" t="s">
        <v>842</v>
      </c>
      <c r="AJ376" s="29" t="s">
        <v>507</v>
      </c>
      <c r="AK376" s="1">
        <v>-2000.04</v>
      </c>
      <c r="AL376" s="1">
        <v>0</v>
      </c>
      <c r="AM376" s="1">
        <v>-2000.04</v>
      </c>
      <c r="AN376" s="1">
        <v>2000.04</v>
      </c>
      <c r="AO376" s="1">
        <v>0</v>
      </c>
      <c r="AP376" s="1">
        <v>2000.04</v>
      </c>
      <c r="AQ376" s="1">
        <v>0</v>
      </c>
      <c r="AR376" s="2"/>
      <c r="AS376" s="2"/>
      <c r="AT376" s="2"/>
      <c r="AU376" s="2"/>
      <c r="AV376" s="2"/>
      <c r="AW376" s="2"/>
      <c r="AX376" s="2"/>
      <c r="AY376" s="2"/>
      <c r="AZ376" s="2"/>
      <c r="BA376" s="2"/>
    </row>
    <row r="377" spans="1:53" s="29" customFormat="1" x14ac:dyDescent="0.25">
      <c r="A377" s="29" t="s">
        <v>384</v>
      </c>
      <c r="B377" s="29" t="s">
        <v>385</v>
      </c>
      <c r="C377" s="29" t="s">
        <v>485</v>
      </c>
      <c r="D377" s="29" t="s">
        <v>486</v>
      </c>
      <c r="E377" s="29" t="s">
        <v>501</v>
      </c>
      <c r="F377" s="29" t="s">
        <v>502</v>
      </c>
      <c r="G377" s="29" t="s">
        <v>503</v>
      </c>
      <c r="H377" s="29" t="s">
        <v>504</v>
      </c>
      <c r="I377" s="29" t="s">
        <v>505</v>
      </c>
      <c r="J377" s="29" t="s">
        <v>506</v>
      </c>
      <c r="K377" s="29" t="s">
        <v>507</v>
      </c>
      <c r="L377" s="29" t="s">
        <v>508</v>
      </c>
      <c r="AG377" s="29" t="s">
        <v>843</v>
      </c>
      <c r="AH377" s="29" t="s">
        <v>844</v>
      </c>
      <c r="AJ377" s="29" t="s">
        <v>507</v>
      </c>
      <c r="AK377" s="1">
        <v>303680.24</v>
      </c>
      <c r="AL377" s="1">
        <v>0</v>
      </c>
      <c r="AM377" s="1">
        <v>303680.24</v>
      </c>
      <c r="AN377" s="1">
        <v>294913.21999999997</v>
      </c>
      <c r="AO377" s="1">
        <v>0</v>
      </c>
      <c r="AP377" s="1">
        <v>294913.21999999997</v>
      </c>
      <c r="AQ377" s="1">
        <v>0</v>
      </c>
      <c r="AR377" s="2"/>
      <c r="AS377" s="2"/>
      <c r="AT377" s="2"/>
      <c r="AU377" s="2"/>
      <c r="AV377" s="2"/>
      <c r="AW377" s="2"/>
      <c r="AX377" s="2"/>
      <c r="AY377" s="2"/>
      <c r="AZ377" s="2"/>
      <c r="BA377" s="2"/>
    </row>
    <row r="378" spans="1:53" s="29" customFormat="1" x14ac:dyDescent="0.25">
      <c r="A378" s="29" t="s">
        <v>384</v>
      </c>
      <c r="B378" s="29" t="s">
        <v>385</v>
      </c>
      <c r="C378" s="29" t="s">
        <v>485</v>
      </c>
      <c r="D378" s="29" t="s">
        <v>486</v>
      </c>
      <c r="E378" s="29" t="s">
        <v>501</v>
      </c>
      <c r="F378" s="29" t="s">
        <v>502</v>
      </c>
      <c r="G378" s="29" t="s">
        <v>503</v>
      </c>
      <c r="H378" s="29" t="s">
        <v>504</v>
      </c>
      <c r="I378" s="29" t="s">
        <v>505</v>
      </c>
      <c r="J378" s="29" t="s">
        <v>506</v>
      </c>
      <c r="K378" s="29" t="s">
        <v>507</v>
      </c>
      <c r="L378" s="29" t="s">
        <v>508</v>
      </c>
      <c r="AG378" s="29" t="s">
        <v>845</v>
      </c>
      <c r="AH378" s="29" t="s">
        <v>846</v>
      </c>
      <c r="AJ378" s="29" t="s">
        <v>507</v>
      </c>
      <c r="AK378" s="1">
        <v>1115281.01</v>
      </c>
      <c r="AL378" s="1">
        <v>0</v>
      </c>
      <c r="AM378" s="1">
        <v>1115281.01</v>
      </c>
      <c r="AN378" s="1">
        <v>2187998.2400000002</v>
      </c>
      <c r="AO378" s="1">
        <v>0</v>
      </c>
      <c r="AP378" s="1">
        <v>2187998.2400000002</v>
      </c>
      <c r="AQ378" s="1">
        <v>0</v>
      </c>
      <c r="AR378" s="2"/>
      <c r="AS378" s="2"/>
      <c r="AT378" s="2"/>
      <c r="AU378" s="2"/>
      <c r="AV378" s="2"/>
      <c r="AW378" s="2"/>
      <c r="AX378" s="2"/>
      <c r="AY378" s="2"/>
      <c r="AZ378" s="2"/>
      <c r="BA378" s="2"/>
    </row>
    <row r="379" spans="1:53" s="29" customFormat="1" x14ac:dyDescent="0.25">
      <c r="A379" s="29" t="s">
        <v>384</v>
      </c>
      <c r="B379" s="29" t="s">
        <v>385</v>
      </c>
      <c r="C379" s="29" t="s">
        <v>485</v>
      </c>
      <c r="D379" s="29" t="s">
        <v>486</v>
      </c>
      <c r="E379" s="29" t="s">
        <v>501</v>
      </c>
      <c r="F379" s="29" t="s">
        <v>502</v>
      </c>
      <c r="G379" s="29" t="s">
        <v>503</v>
      </c>
      <c r="H379" s="29" t="s">
        <v>504</v>
      </c>
      <c r="I379" s="29" t="s">
        <v>505</v>
      </c>
      <c r="J379" s="29" t="s">
        <v>506</v>
      </c>
      <c r="K379" s="29" t="s">
        <v>507</v>
      </c>
      <c r="L379" s="29" t="s">
        <v>508</v>
      </c>
      <c r="AG379" s="29" t="s">
        <v>847</v>
      </c>
      <c r="AH379" s="29" t="s">
        <v>848</v>
      </c>
      <c r="AJ379" s="29" t="s">
        <v>507</v>
      </c>
      <c r="AK379" s="1">
        <v>5817.6</v>
      </c>
      <c r="AL379" s="1">
        <v>0</v>
      </c>
      <c r="AM379" s="1">
        <v>5817.6</v>
      </c>
      <c r="AN379" s="1">
        <v>32350</v>
      </c>
      <c r="AO379" s="1">
        <v>0</v>
      </c>
      <c r="AP379" s="1">
        <v>32350</v>
      </c>
      <c r="AQ379" s="1">
        <v>0</v>
      </c>
      <c r="AR379" s="2"/>
      <c r="AS379" s="2"/>
      <c r="AT379" s="2"/>
      <c r="AU379" s="2"/>
      <c r="AV379" s="2"/>
      <c r="AW379" s="2"/>
      <c r="AX379" s="2"/>
      <c r="AY379" s="2"/>
      <c r="AZ379" s="2"/>
      <c r="BA379" s="2"/>
    </row>
    <row r="380" spans="1:53" s="29" customFormat="1" x14ac:dyDescent="0.25">
      <c r="A380" s="29" t="s">
        <v>384</v>
      </c>
      <c r="B380" s="29" t="s">
        <v>385</v>
      </c>
      <c r="C380" s="29" t="s">
        <v>485</v>
      </c>
      <c r="D380" s="29" t="s">
        <v>486</v>
      </c>
      <c r="E380" s="29" t="s">
        <v>501</v>
      </c>
      <c r="F380" s="29" t="s">
        <v>502</v>
      </c>
      <c r="G380" s="29" t="s">
        <v>503</v>
      </c>
      <c r="H380" s="29" t="s">
        <v>504</v>
      </c>
      <c r="I380" s="29" t="s">
        <v>505</v>
      </c>
      <c r="J380" s="29" t="s">
        <v>506</v>
      </c>
      <c r="K380" s="29" t="s">
        <v>507</v>
      </c>
      <c r="L380" s="29" t="s">
        <v>508</v>
      </c>
      <c r="AG380" s="29" t="s">
        <v>849</v>
      </c>
      <c r="AH380" s="29" t="s">
        <v>850</v>
      </c>
      <c r="AJ380" s="29" t="s">
        <v>507</v>
      </c>
      <c r="AK380" s="1">
        <v>99036.98</v>
      </c>
      <c r="AL380" s="1">
        <v>0</v>
      </c>
      <c r="AM380" s="1">
        <v>99036.98</v>
      </c>
      <c r="AN380" s="1">
        <v>56902.42</v>
      </c>
      <c r="AO380" s="1">
        <v>0</v>
      </c>
      <c r="AP380" s="1">
        <v>56902.42</v>
      </c>
      <c r="AQ380" s="1">
        <v>0</v>
      </c>
      <c r="AR380" s="2"/>
      <c r="AS380" s="2"/>
      <c r="AT380" s="2"/>
      <c r="AU380" s="2"/>
      <c r="AV380" s="2"/>
      <c r="AW380" s="2"/>
      <c r="AX380" s="2"/>
      <c r="AY380" s="2"/>
      <c r="AZ380" s="2"/>
      <c r="BA380" s="2"/>
    </row>
    <row r="381" spans="1:53" s="29" customFormat="1" x14ac:dyDescent="0.25">
      <c r="A381" s="29" t="s">
        <v>384</v>
      </c>
      <c r="B381" s="29" t="s">
        <v>385</v>
      </c>
      <c r="C381" s="29" t="s">
        <v>485</v>
      </c>
      <c r="D381" s="29" t="s">
        <v>486</v>
      </c>
      <c r="E381" s="29" t="s">
        <v>501</v>
      </c>
      <c r="F381" s="29" t="s">
        <v>502</v>
      </c>
      <c r="G381" s="29" t="s">
        <v>503</v>
      </c>
      <c r="H381" s="29" t="s">
        <v>504</v>
      </c>
      <c r="I381" s="29" t="s">
        <v>505</v>
      </c>
      <c r="J381" s="29" t="s">
        <v>506</v>
      </c>
      <c r="K381" s="29" t="s">
        <v>507</v>
      </c>
      <c r="L381" s="29" t="s">
        <v>508</v>
      </c>
      <c r="AG381" s="29" t="s">
        <v>851</v>
      </c>
      <c r="AH381" s="29" t="s">
        <v>852</v>
      </c>
      <c r="AJ381" s="29" t="s">
        <v>507</v>
      </c>
      <c r="AK381" s="1">
        <v>63627.79</v>
      </c>
      <c r="AL381" s="1">
        <v>0</v>
      </c>
      <c r="AM381" s="1">
        <v>63627.79</v>
      </c>
      <c r="AN381" s="1">
        <v>13315.13</v>
      </c>
      <c r="AO381" s="1">
        <v>0</v>
      </c>
      <c r="AP381" s="1">
        <v>13315.13</v>
      </c>
      <c r="AQ381" s="1">
        <v>0</v>
      </c>
      <c r="AR381" s="2"/>
      <c r="AS381" s="2"/>
      <c r="AT381" s="2"/>
      <c r="AU381" s="2"/>
      <c r="AV381" s="2"/>
      <c r="AW381" s="2"/>
      <c r="AX381" s="2"/>
      <c r="AY381" s="2"/>
      <c r="AZ381" s="2"/>
      <c r="BA381" s="2"/>
    </row>
    <row r="382" spans="1:53" s="29" customFormat="1" x14ac:dyDescent="0.25">
      <c r="A382" s="29" t="s">
        <v>384</v>
      </c>
      <c r="B382" s="29" t="s">
        <v>385</v>
      </c>
      <c r="C382" s="29" t="s">
        <v>485</v>
      </c>
      <c r="D382" s="29" t="s">
        <v>486</v>
      </c>
      <c r="E382" s="29" t="s">
        <v>501</v>
      </c>
      <c r="F382" s="29" t="s">
        <v>502</v>
      </c>
      <c r="G382" s="29" t="s">
        <v>503</v>
      </c>
      <c r="H382" s="29" t="s">
        <v>504</v>
      </c>
      <c r="I382" s="29" t="s">
        <v>505</v>
      </c>
      <c r="J382" s="29" t="s">
        <v>506</v>
      </c>
      <c r="K382" s="29" t="s">
        <v>507</v>
      </c>
      <c r="L382" s="29" t="s">
        <v>508</v>
      </c>
      <c r="AG382" s="29" t="s">
        <v>853</v>
      </c>
      <c r="AH382" s="29" t="s">
        <v>854</v>
      </c>
      <c r="AJ382" s="29" t="s">
        <v>507</v>
      </c>
      <c r="AK382" s="1">
        <v>193888.64000000001</v>
      </c>
      <c r="AL382" s="1">
        <v>0</v>
      </c>
      <c r="AM382" s="1">
        <v>193888.64000000001</v>
      </c>
      <c r="AN382" s="1">
        <v>131639.43</v>
      </c>
      <c r="AO382" s="1">
        <v>0</v>
      </c>
      <c r="AP382" s="1">
        <v>131639.43</v>
      </c>
      <c r="AQ382" s="1">
        <v>0</v>
      </c>
      <c r="AR382" s="2"/>
      <c r="AS382" s="2"/>
      <c r="AT382" s="2"/>
      <c r="AU382" s="2"/>
      <c r="AV382" s="2"/>
      <c r="AW382" s="2"/>
      <c r="AX382" s="2"/>
      <c r="AY382" s="2"/>
      <c r="AZ382" s="2"/>
      <c r="BA382" s="2"/>
    </row>
    <row r="383" spans="1:53" s="29" customFormat="1" x14ac:dyDescent="0.25">
      <c r="A383" s="29" t="s">
        <v>384</v>
      </c>
      <c r="B383" s="29" t="s">
        <v>385</v>
      </c>
      <c r="C383" s="29" t="s">
        <v>485</v>
      </c>
      <c r="D383" s="29" t="s">
        <v>486</v>
      </c>
      <c r="E383" s="29" t="s">
        <v>501</v>
      </c>
      <c r="F383" s="29" t="s">
        <v>502</v>
      </c>
      <c r="G383" s="29" t="s">
        <v>503</v>
      </c>
      <c r="H383" s="29" t="s">
        <v>504</v>
      </c>
      <c r="I383" s="29" t="s">
        <v>505</v>
      </c>
      <c r="J383" s="29" t="s">
        <v>506</v>
      </c>
      <c r="K383" s="29" t="s">
        <v>507</v>
      </c>
      <c r="L383" s="29" t="s">
        <v>508</v>
      </c>
      <c r="AG383" s="29" t="s">
        <v>855</v>
      </c>
      <c r="AH383" s="29" t="s">
        <v>856</v>
      </c>
      <c r="AJ383" s="29" t="s">
        <v>507</v>
      </c>
      <c r="AK383" s="1">
        <v>301580.19</v>
      </c>
      <c r="AL383" s="1">
        <v>0</v>
      </c>
      <c r="AM383" s="1">
        <v>301580.19</v>
      </c>
      <c r="AN383" s="1">
        <v>258796.34</v>
      </c>
      <c r="AO383" s="1">
        <v>0</v>
      </c>
      <c r="AP383" s="1">
        <v>258796.34</v>
      </c>
      <c r="AQ383" s="1">
        <v>0</v>
      </c>
      <c r="AR383" s="2"/>
      <c r="AS383" s="2"/>
      <c r="AT383" s="2"/>
      <c r="AU383" s="2"/>
      <c r="AV383" s="2"/>
      <c r="AW383" s="2"/>
      <c r="AX383" s="2"/>
      <c r="AY383" s="2"/>
      <c r="AZ383" s="2"/>
      <c r="BA383" s="2"/>
    </row>
    <row r="384" spans="1:53" s="29" customFormat="1" x14ac:dyDescent="0.25">
      <c r="A384" s="29" t="s">
        <v>384</v>
      </c>
      <c r="B384" s="29" t="s">
        <v>385</v>
      </c>
      <c r="C384" s="29" t="s">
        <v>485</v>
      </c>
      <c r="D384" s="29" t="s">
        <v>486</v>
      </c>
      <c r="E384" s="29" t="s">
        <v>501</v>
      </c>
      <c r="F384" s="29" t="s">
        <v>502</v>
      </c>
      <c r="G384" s="29" t="s">
        <v>503</v>
      </c>
      <c r="H384" s="29" t="s">
        <v>504</v>
      </c>
      <c r="I384" s="29" t="s">
        <v>505</v>
      </c>
      <c r="J384" s="29" t="s">
        <v>506</v>
      </c>
      <c r="K384" s="29" t="s">
        <v>507</v>
      </c>
      <c r="L384" s="29" t="s">
        <v>508</v>
      </c>
      <c r="AG384" s="29" t="s">
        <v>857</v>
      </c>
      <c r="AH384" s="29" t="s">
        <v>858</v>
      </c>
      <c r="AJ384" s="29" t="s">
        <v>507</v>
      </c>
      <c r="AK384" s="1">
        <v>17959.27</v>
      </c>
      <c r="AL384" s="1">
        <v>0</v>
      </c>
      <c r="AM384" s="1">
        <v>17959.27</v>
      </c>
      <c r="AN384" s="1">
        <v>16110.25</v>
      </c>
      <c r="AO384" s="1">
        <v>0</v>
      </c>
      <c r="AP384" s="1">
        <v>16110.25</v>
      </c>
      <c r="AQ384" s="1">
        <v>0</v>
      </c>
      <c r="AR384" s="2"/>
      <c r="AS384" s="2"/>
      <c r="AT384" s="2"/>
      <c r="AU384" s="2"/>
      <c r="AV384" s="2"/>
      <c r="AW384" s="2"/>
      <c r="AX384" s="2"/>
      <c r="AY384" s="2"/>
      <c r="AZ384" s="2"/>
      <c r="BA384" s="2"/>
    </row>
    <row r="385" spans="1:53" s="29" customFormat="1" x14ac:dyDescent="0.25">
      <c r="A385" s="29" t="s">
        <v>384</v>
      </c>
      <c r="B385" s="29" t="s">
        <v>385</v>
      </c>
      <c r="C385" s="29" t="s">
        <v>485</v>
      </c>
      <c r="D385" s="29" t="s">
        <v>486</v>
      </c>
      <c r="E385" s="29" t="s">
        <v>501</v>
      </c>
      <c r="F385" s="29" t="s">
        <v>502</v>
      </c>
      <c r="G385" s="29" t="s">
        <v>503</v>
      </c>
      <c r="H385" s="29" t="s">
        <v>504</v>
      </c>
      <c r="I385" s="29" t="s">
        <v>505</v>
      </c>
      <c r="J385" s="29" t="s">
        <v>506</v>
      </c>
      <c r="K385" s="29" t="s">
        <v>507</v>
      </c>
      <c r="L385" s="29" t="s">
        <v>508</v>
      </c>
      <c r="AG385" s="29" t="s">
        <v>859</v>
      </c>
      <c r="AH385" s="29" t="s">
        <v>860</v>
      </c>
      <c r="AJ385" s="29" t="s">
        <v>507</v>
      </c>
      <c r="AK385" s="1">
        <v>668.52</v>
      </c>
      <c r="AL385" s="1">
        <v>0</v>
      </c>
      <c r="AM385" s="1">
        <v>668.52</v>
      </c>
      <c r="AN385" s="1">
        <v>662.04</v>
      </c>
      <c r="AO385" s="1">
        <v>0</v>
      </c>
      <c r="AP385" s="1">
        <v>662.04</v>
      </c>
      <c r="AQ385" s="1">
        <v>0</v>
      </c>
      <c r="AR385" s="2"/>
      <c r="AS385" s="2"/>
      <c r="AT385" s="2"/>
      <c r="AU385" s="2"/>
      <c r="AV385" s="2"/>
      <c r="AW385" s="2"/>
      <c r="AX385" s="2"/>
      <c r="AY385" s="2"/>
      <c r="AZ385" s="2"/>
      <c r="BA385" s="2"/>
    </row>
    <row r="386" spans="1:53" s="29" customFormat="1" x14ac:dyDescent="0.25">
      <c r="A386" s="29" t="s">
        <v>384</v>
      </c>
      <c r="B386" s="29" t="s">
        <v>385</v>
      </c>
      <c r="C386" s="29" t="s">
        <v>485</v>
      </c>
      <c r="D386" s="29" t="s">
        <v>486</v>
      </c>
      <c r="E386" s="29" t="s">
        <v>501</v>
      </c>
      <c r="F386" s="29" t="s">
        <v>502</v>
      </c>
      <c r="G386" s="29" t="s">
        <v>503</v>
      </c>
      <c r="H386" s="29" t="s">
        <v>504</v>
      </c>
      <c r="I386" s="29" t="s">
        <v>505</v>
      </c>
      <c r="J386" s="29" t="s">
        <v>506</v>
      </c>
      <c r="K386" s="29" t="s">
        <v>507</v>
      </c>
      <c r="L386" s="29" t="s">
        <v>508</v>
      </c>
      <c r="AG386" s="29" t="s">
        <v>861</v>
      </c>
      <c r="AH386" s="29" t="s">
        <v>862</v>
      </c>
      <c r="AJ386" s="29" t="s">
        <v>507</v>
      </c>
      <c r="AK386" s="1">
        <v>2005.56</v>
      </c>
      <c r="AL386" s="1">
        <v>0</v>
      </c>
      <c r="AM386" s="1">
        <v>2005.56</v>
      </c>
      <c r="AN386" s="1">
        <v>1986.12</v>
      </c>
      <c r="AO386" s="1">
        <v>0</v>
      </c>
      <c r="AP386" s="1">
        <v>1986.12</v>
      </c>
      <c r="AQ386" s="1">
        <v>0</v>
      </c>
      <c r="AR386" s="2"/>
      <c r="AS386" s="2"/>
      <c r="AT386" s="2"/>
      <c r="AU386" s="2"/>
      <c r="AV386" s="2"/>
      <c r="AW386" s="2"/>
      <c r="AX386" s="2"/>
      <c r="AY386" s="2"/>
      <c r="AZ386" s="2"/>
      <c r="BA386" s="2"/>
    </row>
    <row r="387" spans="1:53" s="29" customFormat="1" x14ac:dyDescent="0.25">
      <c r="A387" s="29" t="s">
        <v>384</v>
      </c>
      <c r="B387" s="29" t="s">
        <v>385</v>
      </c>
      <c r="C387" s="29" t="s">
        <v>485</v>
      </c>
      <c r="D387" s="29" t="s">
        <v>486</v>
      </c>
      <c r="E387" s="29" t="s">
        <v>501</v>
      </c>
      <c r="F387" s="29" t="s">
        <v>502</v>
      </c>
      <c r="G387" s="29" t="s">
        <v>503</v>
      </c>
      <c r="H387" s="29" t="s">
        <v>504</v>
      </c>
      <c r="I387" s="29" t="s">
        <v>505</v>
      </c>
      <c r="J387" s="29" t="s">
        <v>506</v>
      </c>
      <c r="K387" s="29" t="s">
        <v>507</v>
      </c>
      <c r="L387" s="29" t="s">
        <v>508</v>
      </c>
      <c r="AG387" s="29" t="s">
        <v>863</v>
      </c>
      <c r="AH387" s="29" t="s">
        <v>864</v>
      </c>
      <c r="AJ387" s="29" t="s">
        <v>507</v>
      </c>
      <c r="AK387" s="1">
        <v>119643.86</v>
      </c>
      <c r="AL387" s="1">
        <v>0</v>
      </c>
      <c r="AM387" s="1">
        <v>119643.86</v>
      </c>
      <c r="AN387" s="1">
        <v>66460.73</v>
      </c>
      <c r="AO387" s="1">
        <v>0</v>
      </c>
      <c r="AP387" s="1">
        <v>66460.73</v>
      </c>
      <c r="AQ387" s="1">
        <v>0</v>
      </c>
      <c r="AR387" s="2"/>
      <c r="AS387" s="2"/>
      <c r="AT387" s="2"/>
      <c r="AU387" s="2"/>
      <c r="AV387" s="2"/>
      <c r="AW387" s="2"/>
      <c r="AX387" s="2"/>
      <c r="AY387" s="2"/>
      <c r="AZ387" s="2"/>
      <c r="BA387" s="2"/>
    </row>
    <row r="388" spans="1:53" s="29" customFormat="1" x14ac:dyDescent="0.25">
      <c r="A388" s="29" t="s">
        <v>384</v>
      </c>
      <c r="B388" s="29" t="s">
        <v>385</v>
      </c>
      <c r="C388" s="29" t="s">
        <v>485</v>
      </c>
      <c r="D388" s="29" t="s">
        <v>486</v>
      </c>
      <c r="E388" s="29" t="s">
        <v>501</v>
      </c>
      <c r="F388" s="29" t="s">
        <v>502</v>
      </c>
      <c r="G388" s="29" t="s">
        <v>503</v>
      </c>
      <c r="H388" s="29" t="s">
        <v>504</v>
      </c>
      <c r="I388" s="29" t="s">
        <v>505</v>
      </c>
      <c r="J388" s="29" t="s">
        <v>506</v>
      </c>
      <c r="K388" s="29" t="s">
        <v>507</v>
      </c>
      <c r="L388" s="29" t="s">
        <v>508</v>
      </c>
      <c r="AG388" s="29" t="s">
        <v>865</v>
      </c>
      <c r="AH388" s="29" t="s">
        <v>866</v>
      </c>
      <c r="AJ388" s="29" t="s">
        <v>507</v>
      </c>
      <c r="AK388" s="1">
        <v>25740.69</v>
      </c>
      <c r="AL388" s="1">
        <v>0</v>
      </c>
      <c r="AM388" s="1">
        <v>25740.69</v>
      </c>
      <c r="AN388" s="1">
        <v>14143.74</v>
      </c>
      <c r="AO388" s="1">
        <v>0</v>
      </c>
      <c r="AP388" s="1">
        <v>14143.74</v>
      </c>
      <c r="AQ388" s="1">
        <v>0</v>
      </c>
      <c r="AR388" s="2"/>
      <c r="AS388" s="2"/>
      <c r="AT388" s="2"/>
      <c r="AU388" s="2"/>
      <c r="AV388" s="2"/>
      <c r="AW388" s="2"/>
      <c r="AX388" s="2"/>
      <c r="AY388" s="2"/>
      <c r="AZ388" s="2"/>
      <c r="BA388" s="2"/>
    </row>
    <row r="389" spans="1:53" s="29" customFormat="1" x14ac:dyDescent="0.25">
      <c r="A389" s="29" t="s">
        <v>384</v>
      </c>
      <c r="B389" s="29" t="s">
        <v>385</v>
      </c>
      <c r="C389" s="29" t="s">
        <v>485</v>
      </c>
      <c r="D389" s="29" t="s">
        <v>486</v>
      </c>
      <c r="E389" s="29" t="s">
        <v>501</v>
      </c>
      <c r="F389" s="29" t="s">
        <v>502</v>
      </c>
      <c r="G389" s="29" t="s">
        <v>503</v>
      </c>
      <c r="H389" s="29" t="s">
        <v>504</v>
      </c>
      <c r="I389" s="29" t="s">
        <v>505</v>
      </c>
      <c r="J389" s="29" t="s">
        <v>506</v>
      </c>
      <c r="K389" s="29" t="s">
        <v>507</v>
      </c>
      <c r="L389" s="29" t="s">
        <v>508</v>
      </c>
      <c r="AG389" s="29" t="s">
        <v>867</v>
      </c>
      <c r="AH389" s="29" t="s">
        <v>868</v>
      </c>
      <c r="AJ389" s="29" t="s">
        <v>507</v>
      </c>
      <c r="AK389" s="1">
        <v>129118.18</v>
      </c>
      <c r="AL389" s="1">
        <v>0</v>
      </c>
      <c r="AM389" s="1">
        <v>129118.18</v>
      </c>
      <c r="AN389" s="1">
        <v>211607.02</v>
      </c>
      <c r="AO389" s="1">
        <v>0</v>
      </c>
      <c r="AP389" s="1">
        <v>211607.02</v>
      </c>
      <c r="AQ389" s="1">
        <v>0</v>
      </c>
      <c r="AR389" s="2"/>
      <c r="AS389" s="2"/>
      <c r="AT389" s="2"/>
      <c r="AU389" s="2"/>
      <c r="AV389" s="2"/>
      <c r="AW389" s="2"/>
      <c r="AX389" s="2"/>
      <c r="AY389" s="2"/>
      <c r="AZ389" s="2"/>
      <c r="BA389" s="2"/>
    </row>
    <row r="390" spans="1:53" s="29" customFormat="1" x14ac:dyDescent="0.25">
      <c r="A390" s="29" t="s">
        <v>384</v>
      </c>
      <c r="B390" s="29" t="s">
        <v>385</v>
      </c>
      <c r="C390" s="29" t="s">
        <v>485</v>
      </c>
      <c r="D390" s="29" t="s">
        <v>486</v>
      </c>
      <c r="E390" s="29" t="s">
        <v>501</v>
      </c>
      <c r="F390" s="29" t="s">
        <v>502</v>
      </c>
      <c r="G390" s="29" t="s">
        <v>503</v>
      </c>
      <c r="H390" s="29" t="s">
        <v>504</v>
      </c>
      <c r="I390" s="29" t="s">
        <v>505</v>
      </c>
      <c r="J390" s="29" t="s">
        <v>506</v>
      </c>
      <c r="K390" s="29" t="s">
        <v>507</v>
      </c>
      <c r="L390" s="29" t="s">
        <v>508</v>
      </c>
      <c r="AG390" s="29" t="s">
        <v>458</v>
      </c>
      <c r="AH390" s="29" t="s">
        <v>869</v>
      </c>
      <c r="AJ390" s="29" t="s">
        <v>507</v>
      </c>
      <c r="AK390" s="1">
        <v>175363.85</v>
      </c>
      <c r="AL390" s="1">
        <v>0</v>
      </c>
      <c r="AM390" s="1">
        <v>175363.85</v>
      </c>
      <c r="AN390" s="1">
        <v>304157.21000000002</v>
      </c>
      <c r="AO390" s="1">
        <v>0</v>
      </c>
      <c r="AP390" s="1">
        <v>304157.21000000002</v>
      </c>
      <c r="AQ390" s="1">
        <v>0</v>
      </c>
      <c r="AR390" s="2"/>
      <c r="AS390" s="2"/>
      <c r="AT390" s="2"/>
      <c r="AU390" s="2"/>
      <c r="AV390" s="2"/>
      <c r="AW390" s="2"/>
      <c r="AX390" s="2"/>
      <c r="AY390" s="2"/>
      <c r="AZ390" s="2"/>
      <c r="BA390" s="2"/>
    </row>
    <row r="391" spans="1:53" s="29" customFormat="1" x14ac:dyDescent="0.25">
      <c r="A391" s="29" t="s">
        <v>384</v>
      </c>
      <c r="B391" s="29" t="s">
        <v>385</v>
      </c>
      <c r="C391" s="29" t="s">
        <v>485</v>
      </c>
      <c r="D391" s="29" t="s">
        <v>486</v>
      </c>
      <c r="E391" s="29" t="s">
        <v>501</v>
      </c>
      <c r="F391" s="29" t="s">
        <v>502</v>
      </c>
      <c r="G391" s="29" t="s">
        <v>503</v>
      </c>
      <c r="H391" s="29" t="s">
        <v>504</v>
      </c>
      <c r="I391" s="29" t="s">
        <v>505</v>
      </c>
      <c r="J391" s="29" t="s">
        <v>506</v>
      </c>
      <c r="K391" s="29" t="s">
        <v>507</v>
      </c>
      <c r="L391" s="29" t="s">
        <v>508</v>
      </c>
      <c r="AG391" s="29" t="s">
        <v>870</v>
      </c>
      <c r="AH391" s="29" t="s">
        <v>871</v>
      </c>
      <c r="AJ391" s="29" t="s">
        <v>507</v>
      </c>
      <c r="AK391" s="1">
        <v>14400</v>
      </c>
      <c r="AL391" s="1">
        <v>0</v>
      </c>
      <c r="AM391" s="1">
        <v>14400</v>
      </c>
      <c r="AN391" s="1">
        <v>0</v>
      </c>
      <c r="AO391" s="1">
        <v>0</v>
      </c>
      <c r="AP391" s="1">
        <v>0</v>
      </c>
      <c r="AQ391" s="1">
        <v>0</v>
      </c>
      <c r="AR391" s="2"/>
      <c r="AS391" s="2"/>
      <c r="AT391" s="2"/>
      <c r="AU391" s="2"/>
      <c r="AV391" s="2"/>
      <c r="AW391" s="2"/>
      <c r="AX391" s="2"/>
      <c r="AY391" s="2"/>
      <c r="AZ391" s="2"/>
      <c r="BA391" s="2"/>
    </row>
    <row r="392" spans="1:53" s="29" customFormat="1" x14ac:dyDescent="0.25">
      <c r="A392" s="29" t="s">
        <v>384</v>
      </c>
      <c r="B392" s="29" t="s">
        <v>385</v>
      </c>
      <c r="C392" s="29" t="s">
        <v>485</v>
      </c>
      <c r="D392" s="29" t="s">
        <v>486</v>
      </c>
      <c r="E392" s="29" t="s">
        <v>501</v>
      </c>
      <c r="F392" s="29" t="s">
        <v>502</v>
      </c>
      <c r="G392" s="29" t="s">
        <v>503</v>
      </c>
      <c r="H392" s="29" t="s">
        <v>504</v>
      </c>
      <c r="I392" s="29" t="s">
        <v>505</v>
      </c>
      <c r="J392" s="29" t="s">
        <v>506</v>
      </c>
      <c r="K392" s="29" t="s">
        <v>507</v>
      </c>
      <c r="L392" s="29" t="s">
        <v>508</v>
      </c>
      <c r="AG392" s="29" t="s">
        <v>872</v>
      </c>
      <c r="AH392" s="29" t="s">
        <v>873</v>
      </c>
      <c r="AJ392" s="29" t="s">
        <v>507</v>
      </c>
      <c r="AK392" s="1">
        <v>1990.35</v>
      </c>
      <c r="AL392" s="1">
        <v>0</v>
      </c>
      <c r="AM392" s="1">
        <v>1990.35</v>
      </c>
      <c r="AN392" s="1">
        <v>11153.3</v>
      </c>
      <c r="AO392" s="1">
        <v>0</v>
      </c>
      <c r="AP392" s="1">
        <v>11153.3</v>
      </c>
      <c r="AQ392" s="1">
        <v>0</v>
      </c>
      <c r="AR392" s="2"/>
      <c r="AS392" s="2"/>
      <c r="AT392" s="2"/>
      <c r="AU392" s="2"/>
      <c r="AV392" s="2"/>
      <c r="AW392" s="2"/>
      <c r="AX392" s="2"/>
      <c r="AY392" s="2"/>
      <c r="AZ392" s="2"/>
      <c r="BA392" s="2"/>
    </row>
    <row r="393" spans="1:53" s="29" customFormat="1" x14ac:dyDescent="0.25">
      <c r="A393" s="29" t="s">
        <v>384</v>
      </c>
      <c r="B393" s="29" t="s">
        <v>385</v>
      </c>
      <c r="C393" s="29" t="s">
        <v>485</v>
      </c>
      <c r="D393" s="29" t="s">
        <v>486</v>
      </c>
      <c r="E393" s="29" t="s">
        <v>501</v>
      </c>
      <c r="F393" s="29" t="s">
        <v>502</v>
      </c>
      <c r="G393" s="29" t="s">
        <v>503</v>
      </c>
      <c r="H393" s="29" t="s">
        <v>504</v>
      </c>
      <c r="I393" s="29" t="s">
        <v>505</v>
      </c>
      <c r="J393" s="29" t="s">
        <v>506</v>
      </c>
      <c r="K393" s="29" t="s">
        <v>989</v>
      </c>
      <c r="L393" s="29" t="s">
        <v>93</v>
      </c>
      <c r="AG393" s="29" t="s">
        <v>878</v>
      </c>
      <c r="AH393" s="29" t="s">
        <v>879</v>
      </c>
      <c r="AJ393" s="29" t="s">
        <v>989</v>
      </c>
      <c r="AK393" s="1">
        <v>38.36</v>
      </c>
      <c r="AL393" s="1">
        <v>0</v>
      </c>
      <c r="AM393" s="1">
        <v>38.36</v>
      </c>
      <c r="AN393" s="1">
        <v>2912.94</v>
      </c>
      <c r="AO393" s="1">
        <v>0</v>
      </c>
      <c r="AP393" s="1">
        <v>2912.94</v>
      </c>
      <c r="AQ393" s="1">
        <v>0</v>
      </c>
      <c r="AR393" s="2"/>
      <c r="AS393" s="2"/>
      <c r="AT393" s="2"/>
      <c r="AU393" s="2"/>
      <c r="AV393" s="2"/>
      <c r="AW393" s="2"/>
      <c r="AX393" s="2"/>
      <c r="AY393" s="2"/>
      <c r="AZ393" s="2"/>
      <c r="BA393" s="2"/>
    </row>
    <row r="394" spans="1:53" s="29" customFormat="1" x14ac:dyDescent="0.25">
      <c r="A394" s="29" t="s">
        <v>384</v>
      </c>
      <c r="B394" s="29" t="s">
        <v>385</v>
      </c>
      <c r="C394" s="29" t="s">
        <v>485</v>
      </c>
      <c r="D394" s="29" t="s">
        <v>486</v>
      </c>
      <c r="E394" s="29" t="s">
        <v>501</v>
      </c>
      <c r="F394" s="29" t="s">
        <v>502</v>
      </c>
      <c r="G394" s="29" t="s">
        <v>503</v>
      </c>
      <c r="H394" s="29" t="s">
        <v>504</v>
      </c>
      <c r="I394" s="29" t="s">
        <v>505</v>
      </c>
      <c r="J394" s="29" t="s">
        <v>506</v>
      </c>
      <c r="K394" s="29" t="s">
        <v>989</v>
      </c>
      <c r="L394" s="29" t="s">
        <v>93</v>
      </c>
      <c r="AG394" s="29" t="s">
        <v>893</v>
      </c>
      <c r="AH394" s="29" t="s">
        <v>894</v>
      </c>
      <c r="AJ394" s="29" t="s">
        <v>989</v>
      </c>
      <c r="AK394" s="1">
        <v>3000</v>
      </c>
      <c r="AL394" s="1">
        <v>0</v>
      </c>
      <c r="AM394" s="1">
        <v>3000</v>
      </c>
      <c r="AN394" s="1">
        <v>3048</v>
      </c>
      <c r="AO394" s="1">
        <v>0</v>
      </c>
      <c r="AP394" s="1">
        <v>3048</v>
      </c>
      <c r="AQ394" s="1">
        <v>0</v>
      </c>
      <c r="AR394" s="2"/>
      <c r="AS394" s="2"/>
      <c r="AT394" s="2"/>
      <c r="AU394" s="2"/>
      <c r="AV394" s="2"/>
      <c r="AW394" s="2"/>
      <c r="AX394" s="2"/>
      <c r="AY394" s="2"/>
      <c r="AZ394" s="2"/>
      <c r="BA394" s="2"/>
    </row>
    <row r="395" spans="1:53" s="29" customFormat="1" x14ac:dyDescent="0.25">
      <c r="A395" s="29" t="s">
        <v>384</v>
      </c>
      <c r="B395" s="29" t="s">
        <v>385</v>
      </c>
      <c r="C395" s="29" t="s">
        <v>485</v>
      </c>
      <c r="D395" s="29" t="s">
        <v>486</v>
      </c>
      <c r="E395" s="29" t="s">
        <v>501</v>
      </c>
      <c r="F395" s="29" t="s">
        <v>502</v>
      </c>
      <c r="G395" s="29" t="s">
        <v>503</v>
      </c>
      <c r="H395" s="29" t="s">
        <v>504</v>
      </c>
      <c r="I395" s="29" t="s">
        <v>505</v>
      </c>
      <c r="J395" s="29" t="s">
        <v>506</v>
      </c>
      <c r="K395" s="29" t="s">
        <v>989</v>
      </c>
      <c r="L395" s="29" t="s">
        <v>93</v>
      </c>
      <c r="AG395" s="29" t="s">
        <v>895</v>
      </c>
      <c r="AH395" s="29" t="s">
        <v>896</v>
      </c>
      <c r="AJ395" s="29" t="s">
        <v>989</v>
      </c>
      <c r="AK395" s="1">
        <v>0</v>
      </c>
      <c r="AL395" s="1">
        <v>0</v>
      </c>
      <c r="AM395" s="1">
        <v>0</v>
      </c>
      <c r="AN395" s="1">
        <v>276.24</v>
      </c>
      <c r="AO395" s="1">
        <v>0</v>
      </c>
      <c r="AP395" s="1">
        <v>276.24</v>
      </c>
      <c r="AQ395" s="1">
        <v>0</v>
      </c>
      <c r="AR395" s="2"/>
      <c r="AS395" s="2"/>
      <c r="AT395" s="2"/>
      <c r="AU395" s="2"/>
      <c r="AV395" s="2"/>
      <c r="AW395" s="2"/>
      <c r="AX395" s="2"/>
      <c r="AY395" s="2"/>
      <c r="AZ395" s="2"/>
      <c r="BA395" s="2"/>
    </row>
    <row r="396" spans="1:53" s="29" customFormat="1" x14ac:dyDescent="0.25">
      <c r="A396" s="29" t="s">
        <v>384</v>
      </c>
      <c r="B396" s="29" t="s">
        <v>385</v>
      </c>
      <c r="C396" s="29" t="s">
        <v>485</v>
      </c>
      <c r="D396" s="29" t="s">
        <v>486</v>
      </c>
      <c r="E396" s="29" t="s">
        <v>501</v>
      </c>
      <c r="F396" s="29" t="s">
        <v>502</v>
      </c>
      <c r="G396" s="29" t="s">
        <v>503</v>
      </c>
      <c r="H396" s="29" t="s">
        <v>504</v>
      </c>
      <c r="I396" s="29" t="s">
        <v>505</v>
      </c>
      <c r="J396" s="29" t="s">
        <v>506</v>
      </c>
      <c r="K396" s="29" t="s">
        <v>989</v>
      </c>
      <c r="L396" s="29" t="s">
        <v>93</v>
      </c>
      <c r="AG396" s="29" t="s">
        <v>897</v>
      </c>
      <c r="AH396" s="29" t="s">
        <v>898</v>
      </c>
      <c r="AJ396" s="29" t="s">
        <v>989</v>
      </c>
      <c r="AK396" s="1">
        <v>0</v>
      </c>
      <c r="AL396" s="1">
        <v>0</v>
      </c>
      <c r="AM396" s="1">
        <v>0</v>
      </c>
      <c r="AN396" s="1">
        <v>3126.14</v>
      </c>
      <c r="AO396" s="1">
        <v>0</v>
      </c>
      <c r="AP396" s="1">
        <v>3126.14</v>
      </c>
      <c r="AQ396" s="1">
        <v>0</v>
      </c>
      <c r="AR396" s="2"/>
      <c r="AS396" s="2"/>
      <c r="AT396" s="2"/>
      <c r="AU396" s="2"/>
      <c r="AV396" s="2"/>
      <c r="AW396" s="2"/>
      <c r="AX396" s="2"/>
      <c r="AY396" s="2"/>
      <c r="AZ396" s="2"/>
      <c r="BA396" s="2"/>
    </row>
    <row r="397" spans="1:53" s="29" customFormat="1" x14ac:dyDescent="0.25">
      <c r="A397" s="29" t="s">
        <v>384</v>
      </c>
      <c r="B397" s="29" t="s">
        <v>385</v>
      </c>
      <c r="C397" s="29" t="s">
        <v>485</v>
      </c>
      <c r="D397" s="29" t="s">
        <v>486</v>
      </c>
      <c r="E397" s="29" t="s">
        <v>501</v>
      </c>
      <c r="F397" s="29" t="s">
        <v>502</v>
      </c>
      <c r="G397" s="29" t="s">
        <v>503</v>
      </c>
      <c r="H397" s="29" t="s">
        <v>504</v>
      </c>
      <c r="I397" s="29" t="s">
        <v>505</v>
      </c>
      <c r="J397" s="29" t="s">
        <v>506</v>
      </c>
      <c r="K397" s="29" t="s">
        <v>989</v>
      </c>
      <c r="L397" s="29" t="s">
        <v>93</v>
      </c>
      <c r="AG397" s="29" t="s">
        <v>899</v>
      </c>
      <c r="AH397" s="29" t="s">
        <v>900</v>
      </c>
      <c r="AJ397" s="29" t="s">
        <v>989</v>
      </c>
      <c r="AK397" s="1">
        <v>7338.7</v>
      </c>
      <c r="AL397" s="1">
        <v>0</v>
      </c>
      <c r="AM397" s="1">
        <v>7338.7</v>
      </c>
      <c r="AN397" s="1">
        <v>34725.339999999997</v>
      </c>
      <c r="AO397" s="1">
        <v>0</v>
      </c>
      <c r="AP397" s="1">
        <v>34725.339999999997</v>
      </c>
      <c r="AQ397" s="1">
        <v>0</v>
      </c>
      <c r="AR397" s="2"/>
      <c r="AS397" s="2"/>
      <c r="AT397" s="2"/>
      <c r="AU397" s="2"/>
      <c r="AV397" s="2"/>
      <c r="AW397" s="2"/>
      <c r="AX397" s="2"/>
      <c r="AY397" s="2"/>
      <c r="AZ397" s="2"/>
      <c r="BA397" s="2"/>
    </row>
    <row r="398" spans="1:53" s="29" customFormat="1" x14ac:dyDescent="0.25">
      <c r="A398" s="29" t="s">
        <v>384</v>
      </c>
      <c r="B398" s="29" t="s">
        <v>385</v>
      </c>
      <c r="C398" s="29" t="s">
        <v>485</v>
      </c>
      <c r="D398" s="29" t="s">
        <v>486</v>
      </c>
      <c r="E398" s="29" t="s">
        <v>501</v>
      </c>
      <c r="F398" s="29" t="s">
        <v>502</v>
      </c>
      <c r="G398" s="29" t="s">
        <v>503</v>
      </c>
      <c r="H398" s="29" t="s">
        <v>504</v>
      </c>
      <c r="I398" s="29" t="s">
        <v>505</v>
      </c>
      <c r="J398" s="29" t="s">
        <v>506</v>
      </c>
      <c r="K398" s="29" t="s">
        <v>989</v>
      </c>
      <c r="L398" s="29" t="s">
        <v>93</v>
      </c>
      <c r="AG398" s="29" t="s">
        <v>901</v>
      </c>
      <c r="AH398" s="29" t="s">
        <v>902</v>
      </c>
      <c r="AJ398" s="29" t="s">
        <v>989</v>
      </c>
      <c r="AK398" s="1">
        <v>6367</v>
      </c>
      <c r="AL398" s="1">
        <v>0</v>
      </c>
      <c r="AM398" s="1">
        <v>6367</v>
      </c>
      <c r="AN398" s="1">
        <v>10932</v>
      </c>
      <c r="AO398" s="1">
        <v>0</v>
      </c>
      <c r="AP398" s="1">
        <v>10932</v>
      </c>
      <c r="AQ398" s="1">
        <v>0</v>
      </c>
      <c r="AR398" s="2"/>
      <c r="AS398" s="2"/>
      <c r="AT398" s="2"/>
      <c r="AU398" s="2"/>
      <c r="AV398" s="2"/>
      <c r="AW398" s="2"/>
      <c r="AX398" s="2"/>
      <c r="AY398" s="2"/>
      <c r="AZ398" s="2"/>
      <c r="BA398" s="2"/>
    </row>
    <row r="399" spans="1:53" s="29" customFormat="1" x14ac:dyDescent="0.25">
      <c r="A399" s="29" t="s">
        <v>384</v>
      </c>
      <c r="B399" s="29" t="s">
        <v>385</v>
      </c>
      <c r="C399" s="29" t="s">
        <v>485</v>
      </c>
      <c r="D399" s="29" t="s">
        <v>486</v>
      </c>
      <c r="E399" s="29" t="s">
        <v>501</v>
      </c>
      <c r="F399" s="29" t="s">
        <v>502</v>
      </c>
      <c r="G399" s="29" t="s">
        <v>503</v>
      </c>
      <c r="H399" s="29" t="s">
        <v>504</v>
      </c>
      <c r="I399" s="29" t="s">
        <v>505</v>
      </c>
      <c r="J399" s="29" t="s">
        <v>506</v>
      </c>
      <c r="K399" s="29" t="s">
        <v>990</v>
      </c>
      <c r="L399" s="29" t="s">
        <v>991</v>
      </c>
      <c r="AG399" s="29" t="s">
        <v>874</v>
      </c>
      <c r="AH399" s="29" t="s">
        <v>875</v>
      </c>
      <c r="AJ399" s="29" t="s">
        <v>990</v>
      </c>
      <c r="AK399" s="1">
        <v>9724</v>
      </c>
      <c r="AL399" s="1">
        <v>0</v>
      </c>
      <c r="AM399" s="1">
        <v>9724</v>
      </c>
      <c r="AN399" s="1">
        <v>-283</v>
      </c>
      <c r="AO399" s="1">
        <v>0</v>
      </c>
      <c r="AP399" s="1">
        <v>-283</v>
      </c>
      <c r="AQ399" s="1">
        <v>0</v>
      </c>
      <c r="AR399" s="2"/>
      <c r="AS399" s="2"/>
      <c r="AT399" s="2"/>
      <c r="AU399" s="2"/>
      <c r="AV399" s="2"/>
      <c r="AW399" s="2"/>
      <c r="AX399" s="2"/>
      <c r="AY399" s="2"/>
      <c r="AZ399" s="2"/>
      <c r="BA399" s="2"/>
    </row>
    <row r="400" spans="1:53" s="29" customFormat="1" x14ac:dyDescent="0.25">
      <c r="A400" s="29" t="s">
        <v>384</v>
      </c>
      <c r="B400" s="29" t="s">
        <v>385</v>
      </c>
      <c r="C400" s="29" t="s">
        <v>485</v>
      </c>
      <c r="D400" s="29" t="s">
        <v>486</v>
      </c>
      <c r="E400" s="29" t="s">
        <v>501</v>
      </c>
      <c r="F400" s="29" t="s">
        <v>502</v>
      </c>
      <c r="G400" s="29" t="s">
        <v>509</v>
      </c>
      <c r="H400" s="29" t="s">
        <v>510</v>
      </c>
      <c r="I400" s="29" t="s">
        <v>511</v>
      </c>
      <c r="J400" s="29" t="s">
        <v>100</v>
      </c>
      <c r="AG400" s="29" t="s">
        <v>880</v>
      </c>
      <c r="AH400" s="29" t="s">
        <v>881</v>
      </c>
      <c r="AJ400" s="29" t="s">
        <v>511</v>
      </c>
      <c r="AK400" s="1">
        <v>0</v>
      </c>
      <c r="AL400" s="1">
        <v>0</v>
      </c>
      <c r="AM400" s="1">
        <v>0</v>
      </c>
      <c r="AN400" s="1">
        <v>950</v>
      </c>
      <c r="AO400" s="1">
        <v>0</v>
      </c>
      <c r="AP400" s="1">
        <v>950</v>
      </c>
      <c r="AQ400" s="1">
        <v>0</v>
      </c>
      <c r="AR400" s="2"/>
      <c r="AS400" s="2"/>
      <c r="AT400" s="2"/>
      <c r="AU400" s="2"/>
      <c r="AV400" s="2"/>
      <c r="AW400" s="2"/>
      <c r="AX400" s="2"/>
      <c r="AY400" s="2"/>
      <c r="AZ400" s="2"/>
      <c r="BA400" s="2"/>
    </row>
    <row r="401" spans="1:53" s="29" customFormat="1" x14ac:dyDescent="0.25">
      <c r="A401" s="29" t="s">
        <v>384</v>
      </c>
      <c r="B401" s="29" t="s">
        <v>385</v>
      </c>
      <c r="C401" s="29" t="s">
        <v>485</v>
      </c>
      <c r="D401" s="29" t="s">
        <v>486</v>
      </c>
      <c r="E401" s="29" t="s">
        <v>501</v>
      </c>
      <c r="F401" s="29" t="s">
        <v>502</v>
      </c>
      <c r="G401" s="29" t="s">
        <v>509</v>
      </c>
      <c r="H401" s="29" t="s">
        <v>510</v>
      </c>
      <c r="I401" s="29" t="s">
        <v>992</v>
      </c>
      <c r="J401" s="29" t="s">
        <v>993</v>
      </c>
      <c r="AG401" s="29" t="s">
        <v>883</v>
      </c>
      <c r="AH401" s="29" t="s">
        <v>884</v>
      </c>
      <c r="AJ401" s="29" t="s">
        <v>992</v>
      </c>
      <c r="AK401" s="1">
        <v>40710.699999999997</v>
      </c>
      <c r="AL401" s="1">
        <v>0</v>
      </c>
      <c r="AM401" s="1">
        <v>40710.699999999997</v>
      </c>
      <c r="AN401" s="1">
        <v>27022.240000000002</v>
      </c>
      <c r="AO401" s="1">
        <v>0</v>
      </c>
      <c r="AP401" s="1">
        <v>27022.240000000002</v>
      </c>
      <c r="AQ401" s="1">
        <v>0</v>
      </c>
      <c r="AR401" s="2"/>
      <c r="AS401" s="2"/>
      <c r="AT401" s="2"/>
      <c r="AU401" s="2"/>
      <c r="AV401" s="2"/>
      <c r="AW401" s="2"/>
      <c r="AX401" s="2"/>
      <c r="AY401" s="2"/>
      <c r="AZ401" s="2"/>
      <c r="BA401" s="2"/>
    </row>
    <row r="402" spans="1:53" s="29" customFormat="1" x14ac:dyDescent="0.25">
      <c r="A402" s="29" t="s">
        <v>384</v>
      </c>
      <c r="B402" s="29" t="s">
        <v>385</v>
      </c>
      <c r="C402" s="29" t="s">
        <v>485</v>
      </c>
      <c r="D402" s="29" t="s">
        <v>486</v>
      </c>
      <c r="E402" s="29" t="s">
        <v>501</v>
      </c>
      <c r="F402" s="29" t="s">
        <v>502</v>
      </c>
      <c r="G402" s="29" t="s">
        <v>509</v>
      </c>
      <c r="H402" s="29" t="s">
        <v>510</v>
      </c>
      <c r="I402" s="29" t="s">
        <v>512</v>
      </c>
      <c r="J402" s="29" t="s">
        <v>102</v>
      </c>
      <c r="AG402" s="29" t="s">
        <v>459</v>
      </c>
      <c r="AH402" s="29" t="s">
        <v>882</v>
      </c>
      <c r="AJ402" s="29" t="s">
        <v>512</v>
      </c>
      <c r="AK402" s="1">
        <v>4329.75</v>
      </c>
      <c r="AL402" s="1">
        <v>0</v>
      </c>
      <c r="AM402" s="1">
        <v>4329.75</v>
      </c>
      <c r="AN402" s="1">
        <v>2480.04</v>
      </c>
      <c r="AO402" s="1">
        <v>0</v>
      </c>
      <c r="AP402" s="1">
        <v>2480.04</v>
      </c>
      <c r="AQ402" s="1">
        <v>0</v>
      </c>
      <c r="AR402" s="2"/>
      <c r="AS402" s="2"/>
      <c r="AT402" s="2"/>
      <c r="AU402" s="2"/>
      <c r="AV402" s="2"/>
      <c r="AW402" s="2"/>
      <c r="AX402" s="2"/>
      <c r="AY402" s="2"/>
      <c r="AZ402" s="2"/>
      <c r="BA402" s="2"/>
    </row>
    <row r="403" spans="1:53" s="29" customFormat="1" x14ac:dyDescent="0.25">
      <c r="A403" s="29" t="s">
        <v>384</v>
      </c>
      <c r="B403" s="29" t="s">
        <v>385</v>
      </c>
      <c r="C403" s="29" t="s">
        <v>485</v>
      </c>
      <c r="D403" s="29" t="s">
        <v>486</v>
      </c>
      <c r="E403" s="29" t="s">
        <v>501</v>
      </c>
      <c r="F403" s="29" t="s">
        <v>502</v>
      </c>
      <c r="G403" s="29" t="s">
        <v>509</v>
      </c>
      <c r="H403" s="29" t="s">
        <v>510</v>
      </c>
      <c r="I403" s="29" t="s">
        <v>513</v>
      </c>
      <c r="J403" s="29" t="s">
        <v>103</v>
      </c>
      <c r="AG403" s="29" t="s">
        <v>885</v>
      </c>
      <c r="AH403" s="29" t="s">
        <v>886</v>
      </c>
      <c r="AJ403" s="29" t="s">
        <v>513</v>
      </c>
      <c r="AK403" s="1">
        <v>0.08</v>
      </c>
      <c r="AL403" s="1">
        <v>0</v>
      </c>
      <c r="AM403" s="1">
        <v>0.08</v>
      </c>
      <c r="AN403" s="1">
        <v>0</v>
      </c>
      <c r="AO403" s="1">
        <v>0</v>
      </c>
      <c r="AP403" s="1">
        <v>0</v>
      </c>
      <c r="AQ403" s="1">
        <v>0</v>
      </c>
      <c r="AR403" s="2"/>
      <c r="AS403" s="2"/>
      <c r="AT403" s="2"/>
      <c r="AU403" s="2"/>
      <c r="AV403" s="2"/>
      <c r="AW403" s="2"/>
      <c r="AX403" s="2"/>
      <c r="AY403" s="2"/>
      <c r="AZ403" s="2"/>
      <c r="BA403" s="2"/>
    </row>
    <row r="404" spans="1:53" s="29" customFormat="1" x14ac:dyDescent="0.25">
      <c r="A404" s="29" t="s">
        <v>384</v>
      </c>
      <c r="B404" s="29" t="s">
        <v>385</v>
      </c>
      <c r="C404" s="29" t="s">
        <v>485</v>
      </c>
      <c r="D404" s="29" t="s">
        <v>486</v>
      </c>
      <c r="E404" s="29" t="s">
        <v>501</v>
      </c>
      <c r="F404" s="29" t="s">
        <v>502</v>
      </c>
      <c r="G404" s="29" t="s">
        <v>509</v>
      </c>
      <c r="H404" s="29" t="s">
        <v>510</v>
      </c>
      <c r="I404" s="29" t="s">
        <v>994</v>
      </c>
      <c r="J404" s="29" t="s">
        <v>995</v>
      </c>
      <c r="AG404" s="29" t="s">
        <v>891</v>
      </c>
      <c r="AH404" s="29" t="s">
        <v>892</v>
      </c>
      <c r="AJ404" s="29" t="s">
        <v>994</v>
      </c>
      <c r="AK404" s="1">
        <v>468704.25</v>
      </c>
      <c r="AL404" s="1">
        <v>0</v>
      </c>
      <c r="AM404" s="1">
        <v>468704.25</v>
      </c>
      <c r="AN404" s="1">
        <v>531657.6</v>
      </c>
      <c r="AO404" s="1">
        <v>0</v>
      </c>
      <c r="AP404" s="1">
        <v>531657.6</v>
      </c>
      <c r="AQ404" s="1">
        <v>0</v>
      </c>
      <c r="AR404" s="2"/>
      <c r="AS404" s="2"/>
      <c r="AT404" s="2"/>
      <c r="AU404" s="2"/>
      <c r="AV404" s="2"/>
      <c r="AW404" s="2"/>
      <c r="AX404" s="2"/>
      <c r="AY404" s="2"/>
      <c r="AZ404" s="2"/>
      <c r="BA404" s="2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Pdf1-BILAN</vt:lpstr>
      <vt:lpstr>PrepTab1</vt:lpstr>
      <vt:lpstr>Tab1</vt:lpstr>
      <vt:lpstr>Pdf2-RESULTAT</vt:lpstr>
      <vt:lpstr>PrepTab2</vt:lpstr>
      <vt:lpstr>Tab2</vt:lpstr>
      <vt:lpstr>RESULTAT EN LISTE</vt:lpstr>
      <vt:lpstr>Donnees</vt:lpstr>
      <vt:lpstr>'Pdf1-BILAN'!Zone_d_impression</vt:lpstr>
      <vt:lpstr>'Pdf2-RESULTAT'!Zone_d_impression</vt:lpstr>
      <vt:lpstr>'RESULTAT EN LISTE'!Zone_d_impression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cp:lastModifiedBy>yannick dieu</cp:lastModifiedBy>
  <cp:lastPrinted>2015-06-11T07:08:28Z</cp:lastPrinted>
  <dcterms:created xsi:type="dcterms:W3CDTF">2014-02-27T13:21:55Z</dcterms:created>
  <dcterms:modified xsi:type="dcterms:W3CDTF">2020-02-27T08:04:10Z</dcterms:modified>
</cp:coreProperties>
</file>