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-finances\"/>
    </mc:Choice>
  </mc:AlternateContent>
  <bookViews>
    <workbookView xWindow="120" yWindow="750" windowWidth="20580" windowHeight="11580" tabRatio="730"/>
  </bookViews>
  <sheets>
    <sheet name="CR, CAF, Tableau de financement" sheetId="17" r:id="rId1"/>
    <sheet name="Donnees" sheetId="27" r:id="rId2"/>
  </sheets>
  <definedNames>
    <definedName name="_xlnm.Print_Area" localSheetId="0">'CR, CAF, Tableau de financement'!$B$1:$K$49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6" i="17" l="1"/>
  <c r="K36" i="17"/>
  <c r="J36" i="17"/>
  <c r="I36" i="17"/>
  <c r="K24" i="17" l="1"/>
  <c r="K27" i="17" l="1"/>
  <c r="K26" i="17"/>
  <c r="K25" i="17"/>
  <c r="K23" i="17"/>
  <c r="J27" i="17"/>
  <c r="J26" i="17"/>
  <c r="J25" i="17"/>
  <c r="J24" i="17"/>
  <c r="J23" i="17"/>
  <c r="I27" i="17"/>
  <c r="I26" i="17"/>
  <c r="I25" i="17"/>
  <c r="I24" i="17"/>
  <c r="I23" i="17"/>
  <c r="H27" i="17"/>
  <c r="H26" i="17"/>
  <c r="H25" i="17"/>
  <c r="H24" i="17"/>
  <c r="H23" i="17"/>
  <c r="F37" i="17" l="1"/>
  <c r="E37" i="17"/>
  <c r="D37" i="17"/>
  <c r="C37" i="17"/>
  <c r="J48" i="17" l="1"/>
  <c r="J49" i="17" l="1"/>
  <c r="H49" i="17"/>
  <c r="K49" i="17" l="1"/>
  <c r="I49" i="17"/>
  <c r="K48" i="17"/>
  <c r="I48" i="17"/>
  <c r="H48" i="17"/>
  <c r="I47" i="17" l="1"/>
  <c r="J47" i="17"/>
  <c r="K47" i="17"/>
  <c r="H47" i="17"/>
  <c r="C32" i="17" l="1"/>
  <c r="H43" i="17"/>
  <c r="H32" i="17"/>
  <c r="H21" i="17"/>
  <c r="H10" i="17"/>
  <c r="C10" i="17"/>
  <c r="H4" i="27" l="1"/>
  <c r="B5" i="17" l="1"/>
  <c r="I37" i="17" l="1"/>
  <c r="I35" i="17"/>
  <c r="I34" i="17"/>
  <c r="D34" i="17"/>
  <c r="I14" i="17"/>
  <c r="I13" i="17"/>
  <c r="D13" i="17"/>
  <c r="I12" i="17"/>
  <c r="D12" i="17"/>
  <c r="I11" i="17"/>
  <c r="D11" i="17"/>
  <c r="H37" i="17" l="1"/>
  <c r="H35" i="17"/>
  <c r="H34" i="17"/>
  <c r="C34" i="17"/>
  <c r="H14" i="17"/>
  <c r="H13" i="17"/>
  <c r="C13" i="17"/>
  <c r="H12" i="17"/>
  <c r="C12" i="17"/>
  <c r="H11" i="17"/>
  <c r="C11" i="17"/>
  <c r="J37" i="17"/>
  <c r="J35" i="17"/>
  <c r="J34" i="17"/>
  <c r="E34" i="17"/>
  <c r="J14" i="17"/>
  <c r="J13" i="17"/>
  <c r="E13" i="17"/>
  <c r="J12" i="17"/>
  <c r="E12" i="17"/>
  <c r="J11" i="17"/>
  <c r="E11" i="17"/>
  <c r="K37" i="17"/>
  <c r="K35" i="17"/>
  <c r="K34" i="17"/>
  <c r="F34" i="17"/>
  <c r="K14" i="17"/>
  <c r="K13" i="17"/>
  <c r="F13" i="17"/>
  <c r="K12" i="17"/>
  <c r="F12" i="17"/>
  <c r="K11" i="17"/>
  <c r="F11" i="17"/>
  <c r="K15" i="17" l="1"/>
  <c r="F15" i="17"/>
  <c r="C15" i="17"/>
  <c r="F16" i="17" l="1"/>
  <c r="K16" i="17"/>
  <c r="E15" i="17"/>
  <c r="D15" i="17"/>
  <c r="F4" i="27"/>
  <c r="K22" i="17" l="1"/>
  <c r="K28" i="17" s="1"/>
  <c r="K33" i="17" s="1"/>
  <c r="K38" i="17" s="1"/>
  <c r="K17" i="17"/>
  <c r="J1" i="17"/>
  <c r="H15" i="17" l="1"/>
  <c r="C16" i="17" s="1"/>
  <c r="C17" i="17" s="1"/>
  <c r="I15" i="17"/>
  <c r="D16" i="17" s="1"/>
  <c r="D17" i="17" s="1"/>
  <c r="J15" i="17"/>
  <c r="F17" i="17" l="1"/>
  <c r="E16" i="17"/>
  <c r="E17" i="17" s="1"/>
  <c r="I16" i="17" l="1"/>
  <c r="I17" i="17" s="1"/>
  <c r="D4" i="27"/>
  <c r="B4" i="27"/>
  <c r="E3" i="27"/>
  <c r="C3" i="27"/>
  <c r="B3" i="27"/>
  <c r="E2" i="27"/>
  <c r="C2" i="27"/>
  <c r="B2" i="27"/>
  <c r="E1" i="27"/>
  <c r="J43" i="17" s="1"/>
  <c r="C1" i="27"/>
  <c r="B1" i="27"/>
  <c r="E32" i="17" l="1"/>
  <c r="I43" i="17"/>
  <c r="I21" i="17"/>
  <c r="I32" i="17"/>
  <c r="D10" i="17"/>
  <c r="D32" i="17"/>
  <c r="F10" i="17"/>
  <c r="E10" i="17"/>
  <c r="K43" i="17"/>
  <c r="K10" i="17"/>
  <c r="I10" i="17"/>
  <c r="J10" i="17"/>
  <c r="K21" i="17"/>
  <c r="J32" i="17"/>
  <c r="I22" i="17"/>
  <c r="I28" i="17" s="1"/>
  <c r="I33" i="17" s="1"/>
  <c r="I38" i="17" s="1"/>
  <c r="H16" i="17"/>
  <c r="H17" i="17" s="1"/>
  <c r="J16" i="17"/>
  <c r="J17" i="17" s="1"/>
  <c r="J21" i="17"/>
  <c r="G10" i="17"/>
  <c r="F32" i="17"/>
  <c r="K32" i="17"/>
  <c r="D33" i="17" l="1"/>
  <c r="D38" i="17" s="1"/>
  <c r="D39" i="17" s="1"/>
  <c r="J22" i="17"/>
  <c r="J28" i="17" s="1"/>
  <c r="F33" i="17" s="1"/>
  <c r="F38" i="17" s="1"/>
  <c r="H22" i="17"/>
  <c r="H28" i="17" s="1"/>
  <c r="B2" i="17"/>
  <c r="K39" i="17" l="1"/>
  <c r="F39" i="17"/>
  <c r="I39" i="17"/>
  <c r="I44" i="17" s="1"/>
  <c r="I45" i="17" s="1"/>
  <c r="H33" i="17"/>
  <c r="H38" i="17" s="1"/>
  <c r="C33" i="17"/>
  <c r="C38" i="17" s="1"/>
  <c r="J33" i="17"/>
  <c r="J38" i="17" s="1"/>
  <c r="E33" i="17"/>
  <c r="E38" i="17" s="1"/>
  <c r="K44" i="17" l="1"/>
  <c r="K45" i="17" s="1"/>
  <c r="E39" i="17"/>
  <c r="H39" i="17"/>
  <c r="J39" i="17"/>
  <c r="C39" i="17"/>
  <c r="H44" i="17" l="1"/>
  <c r="H45" i="17" s="1"/>
  <c r="J44" i="17"/>
  <c r="J45" i="17" s="1"/>
</calcChain>
</file>

<file path=xl/sharedStrings.xml><?xml version="1.0" encoding="utf-8"?>
<sst xmlns="http://schemas.openxmlformats.org/spreadsheetml/2006/main" count="1247" uniqueCount="270">
  <si>
    <t>CHARGES</t>
  </si>
  <si>
    <t>Personnel</t>
  </si>
  <si>
    <t>Subventions de l'Etat</t>
  </si>
  <si>
    <t>Ressources fiscales</t>
  </si>
  <si>
    <t>Intervention (le cas échéant)</t>
  </si>
  <si>
    <t>Autres subventions</t>
  </si>
  <si>
    <t>Autres ressources</t>
  </si>
  <si>
    <t>TOTAL DES CHARGES (1)</t>
  </si>
  <si>
    <t>TOTAL DES PRODUITS (2)</t>
  </si>
  <si>
    <t>Résultat prévisionnel : bénéfice (3) = (2) - (1)</t>
  </si>
  <si>
    <t>Résultat prévisionnel : perte (4) = (1) - (2)</t>
  </si>
  <si>
    <t>EMPLOIS</t>
  </si>
  <si>
    <t>RESSOURCES</t>
  </si>
  <si>
    <t>Insuffisance d'autofinancement</t>
  </si>
  <si>
    <t>Capacité d'autofinancement</t>
  </si>
  <si>
    <t>Investissements</t>
  </si>
  <si>
    <t>TOTAL DES EMPLOIS (5)</t>
  </si>
  <si>
    <t>TOTAL DES RESSOURCES (6)</t>
  </si>
  <si>
    <t>APPORT au FONDS DE ROULEMENT (7) = (6) - (5)</t>
  </si>
  <si>
    <t>Résultat prévisionnel de l'exercice (bénéfice ou perte)</t>
  </si>
  <si>
    <t>COMPTE DE RESULTAT PREVISIONNEL AGREGE (en €)</t>
  </si>
  <si>
    <t>Financement de l'actif par l'État</t>
  </si>
  <si>
    <t>Remboursement des dettes financières</t>
  </si>
  <si>
    <t>Augmentation des dettes financières</t>
  </si>
  <si>
    <t>Niveau de la TRESORERIE</t>
  </si>
  <si>
    <t>POUR INFORMATION DE L'ORGANE DELIBERANT</t>
  </si>
  <si>
    <t>CGR</t>
  </si>
  <si>
    <t>CALCUL DE LA CAPACITE D'AUTOFINANCEMENT (CAF)</t>
  </si>
  <si>
    <t>Variation du FONDS DE ROULEMENT : APPORT ou PRELEVEMENT</t>
  </si>
  <si>
    <t>Variation du BESOIN en FONDS DE ROULEMENT</t>
  </si>
  <si>
    <t>Variation de la TRESORERIE : ABONDEMENT ou PRELEVEMENT</t>
  </si>
  <si>
    <t>Niveau du FONDS DE ROULEMENT</t>
  </si>
  <si>
    <t>Niveau du BESOIN EN FONDS DE ROULEMENT</t>
  </si>
  <si>
    <t>CGR0</t>
  </si>
  <si>
    <t>LIBELLECGR0</t>
  </si>
  <si>
    <t>CGR0+LIB0</t>
  </si>
  <si>
    <t>CGR1</t>
  </si>
  <si>
    <t>LIBELLECGR1</t>
  </si>
  <si>
    <t>CGR1+LIB1</t>
  </si>
  <si>
    <t>CGR2</t>
  </si>
  <si>
    <t>LIBELLECGR2</t>
  </si>
  <si>
    <t>CGR2+LIB2</t>
  </si>
  <si>
    <t>CGR3</t>
  </si>
  <si>
    <t>LIBELLECGR3</t>
  </si>
  <si>
    <t>CGR3+LIB3</t>
  </si>
  <si>
    <t>CGR4</t>
  </si>
  <si>
    <t>LIBELLECGR4</t>
  </si>
  <si>
    <t>CGR4+LIB4</t>
  </si>
  <si>
    <t>CGR5</t>
  </si>
  <si>
    <t>LIBELLECGR5</t>
  </si>
  <si>
    <t>CGR5+LIB5</t>
  </si>
  <si>
    <t>POSTE0</t>
  </si>
  <si>
    <t>LIBELLEPOS0</t>
  </si>
  <si>
    <t>POSTE1</t>
  </si>
  <si>
    <t>LIBELLEPOS1</t>
  </si>
  <si>
    <t>POSTE2</t>
  </si>
  <si>
    <t>LIBELLEPOS2</t>
  </si>
  <si>
    <t>POSTE3</t>
  </si>
  <si>
    <t>LIBELLEPOS3</t>
  </si>
  <si>
    <t>POSTE4</t>
  </si>
  <si>
    <t>LIBELLEPOS4</t>
  </si>
  <si>
    <t>POSTE5</t>
  </si>
  <si>
    <t>LIBELLEPOS5</t>
  </si>
  <si>
    <t>MNT1</t>
  </si>
  <si>
    <t>MNT2</t>
  </si>
  <si>
    <t>MNT3</t>
  </si>
  <si>
    <t>MNT4</t>
  </si>
  <si>
    <t>MNT5</t>
  </si>
  <si>
    <t>MNT6</t>
  </si>
  <si>
    <t>ETS</t>
  </si>
  <si>
    <t>LIBELLE ETS</t>
  </si>
  <si>
    <t>N° JOB</t>
  </si>
  <si>
    <t>UTILISATEUR</t>
  </si>
  <si>
    <t>DATE JOB</t>
  </si>
  <si>
    <t>ANNEE N</t>
  </si>
  <si>
    <t>LIBELLE CGR</t>
  </si>
  <si>
    <t>CHEMIN CGR</t>
  </si>
  <si>
    <t>POSTE</t>
  </si>
  <si>
    <t>LIBELLE POSTE</t>
  </si>
  <si>
    <t>CHEMIN POSTE</t>
  </si>
  <si>
    <t>= Capacité d'autofinancement (CAF +) ou Insuffisance d'autofinancement (IAF -)</t>
  </si>
  <si>
    <t>TABLEAU DE FINANCEMENT PREVISIONNEL AGREGE</t>
  </si>
  <si>
    <t>BUDGET RECTIFICATIF : COMPTE DE RESULTAT ET TABLEAU DE FINANCEMENT PREVISIONNEL AGREGE</t>
  </si>
  <si>
    <t>PRELEVEMENT sur FONDS DE ROULEMENT 
(8) = (5) - (6)</t>
  </si>
  <si>
    <t>+ Dotations aux amortissements et provisions</t>
  </si>
  <si>
    <t>- Reprises sur amortissements et provisions</t>
  </si>
  <si>
    <t>+ Valeur nette comptable des éléments d'actifs cédés</t>
  </si>
  <si>
    <t xml:space="preserve">- Produits de cession d'éléments d'actifs </t>
  </si>
  <si>
    <t>- Quote-part des subventions d'investissement rapportées au compte de résultat</t>
  </si>
  <si>
    <t>TOTAL EQUILIBRE du compte de résultat 
prévisionnel (1) + (3) = (2) + (4)</t>
  </si>
  <si>
    <t>Etablissement :</t>
  </si>
  <si>
    <t>Année de l'exercice :</t>
  </si>
  <si>
    <t>CGR :</t>
  </si>
  <si>
    <t>Poste :</t>
  </si>
  <si>
    <t>Chemin :</t>
  </si>
  <si>
    <t>Job :</t>
  </si>
  <si>
    <t>Utilisateur :</t>
  </si>
  <si>
    <t>Date :</t>
  </si>
  <si>
    <t>Financement de l'actif par des tiers 
autres que l'État</t>
  </si>
  <si>
    <t>Fonctionnement autre que les charges 
de personnel</t>
  </si>
  <si>
    <t>Intitulé :</t>
  </si>
  <si>
    <t>INTITULE JOB</t>
  </si>
  <si>
    <t>POUR VOTE DE L'ORGANE DELIBERANT</t>
  </si>
  <si>
    <t>ANNEE PERIODE 1</t>
  </si>
  <si>
    <t>FORMULE CAF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</si>
  <si>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</si>
  <si>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</si>
  <si>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</si>
  <si>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</si>
  <si>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</si>
  <si>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</si>
  <si>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</si>
  <si>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</si>
  <si>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</si>
  <si>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</si>
  <si>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SP</t>
  </si>
  <si>
    <t>Sit. Patrimoniale</t>
  </si>
  <si>
    <t>SPCR</t>
  </si>
  <si>
    <t>Sit. Pat. Cpte Rés.</t>
  </si>
  <si>
    <t>SPCRP</t>
  </si>
  <si>
    <t>Produits</t>
  </si>
  <si>
    <t>SPCRP4</t>
  </si>
  <si>
    <t>781</t>
  </si>
  <si>
    <t>Reprises sur amortis</t>
  </si>
  <si>
    <t>IND</t>
  </si>
  <si>
    <t>Qualiac développement</t>
  </si>
  <si>
    <t>PR</t>
  </si>
  <si>
    <t>DAT</t>
  </si>
  <si>
    <t>Situation patrimoniale</t>
  </si>
  <si>
    <t/>
  </si>
  <si>
    <t>2014</t>
  </si>
  <si>
    <t>SPER</t>
  </si>
  <si>
    <t>Sit Pat. Empl-ress.</t>
  </si>
  <si>
    <t>SPERE</t>
  </si>
  <si>
    <t>Emplois</t>
  </si>
  <si>
    <t>SPERE1</t>
  </si>
  <si>
    <t>201</t>
  </si>
  <si>
    <t>Frais ets</t>
  </si>
  <si>
    <t>203</t>
  </si>
  <si>
    <t>Frais R&amp;D</t>
  </si>
  <si>
    <t>211</t>
  </si>
  <si>
    <t>Terrains</t>
  </si>
  <si>
    <t>213</t>
  </si>
  <si>
    <t>Constructions</t>
  </si>
  <si>
    <t>231</t>
  </si>
  <si>
    <t>Immob.corp. en cours</t>
  </si>
  <si>
    <t>237</t>
  </si>
  <si>
    <t>Avances immo.incorp.</t>
  </si>
  <si>
    <t>261</t>
  </si>
  <si>
    <t>Titres participation</t>
  </si>
  <si>
    <t>267</t>
  </si>
  <si>
    <t>Créances/particip.</t>
  </si>
  <si>
    <t>272</t>
  </si>
  <si>
    <t>Titres immobilisés</t>
  </si>
  <si>
    <t>SPERR</t>
  </si>
  <si>
    <t>Ressources</t>
  </si>
  <si>
    <t>SPERR1</t>
  </si>
  <si>
    <t>Fin actif Etat</t>
  </si>
  <si>
    <t>104</t>
  </si>
  <si>
    <t>Primes capit. social</t>
  </si>
  <si>
    <t>SPERR2</t>
  </si>
  <si>
    <t>Fin actif Autre Etat</t>
  </si>
  <si>
    <t>131</t>
  </si>
  <si>
    <t>Subventions d'équipt</t>
  </si>
  <si>
    <t>138</t>
  </si>
  <si>
    <t>Autres subv. invest.</t>
  </si>
  <si>
    <t>SPERR4</t>
  </si>
  <si>
    <t>Aug. dettes Fin.</t>
  </si>
  <si>
    <t>161</t>
  </si>
  <si>
    <t>Emprunts oblig.</t>
  </si>
  <si>
    <t>164</t>
  </si>
  <si>
    <t>Emprunts ets crédit</t>
  </si>
  <si>
    <t>174</t>
  </si>
  <si>
    <t>Dettes part.hors grp</t>
  </si>
  <si>
    <t>178</t>
  </si>
  <si>
    <t>Dettes société part.</t>
  </si>
  <si>
    <t>ACT1    APFG</t>
  </si>
  <si>
    <t>Frais gest</t>
  </si>
  <si>
    <t>ACT1    APFG - Frais gest</t>
  </si>
  <si>
    <t>ACT1    EXPORT</t>
  </si>
  <si>
    <t>Export</t>
  </si>
  <si>
    <t>ACT1    EXPORT - Export</t>
  </si>
  <si>
    <t>Import</t>
  </si>
  <si>
    <t>Produit</t>
  </si>
  <si>
    <t>ACT2</t>
  </si>
  <si>
    <t>Activité 2</t>
  </si>
  <si>
    <t>ACT2 - Activité 2</t>
  </si>
  <si>
    <t>SPCRC</t>
  </si>
  <si>
    <t>Charges</t>
  </si>
  <si>
    <t>SPCRC2</t>
  </si>
  <si>
    <t>Fonctionnement</t>
  </si>
  <si>
    <t>681</t>
  </si>
  <si>
    <t>Dotations aux amort.</t>
  </si>
  <si>
    <t>765</t>
  </si>
  <si>
    <t>Escomptes obtenus</t>
  </si>
  <si>
    <t>ACT2    PROD</t>
  </si>
  <si>
    <t>ACT2    PROD - Produit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</si>
  <si>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</si>
  <si>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</si>
  <si>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</si>
  <si>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</si>
  <si>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</si>
  <si>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</si>
  <si>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</si>
  <si>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</si>
  <si>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</si>
  <si>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</si>
  <si>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</si>
  <si>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</si>
  <si>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</si>
  <si>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</si>
  <si>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</si>
  <si>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</si>
  <si>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</si>
  <si>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</si>
  <si>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</si>
  <si>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</si>
  <si>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424759</t>
  </si>
  <si>
    <t>18/03/2019</t>
  </si>
  <si>
    <t>SPCRC1</t>
  </si>
  <si>
    <t>641</t>
  </si>
  <si>
    <t>Rém. du personnel</t>
  </si>
  <si>
    <t>645</t>
  </si>
  <si>
    <t>Charge SS&amp;prévoyance</t>
  </si>
  <si>
    <t>S2011</t>
  </si>
  <si>
    <t>Secteur 2011</t>
  </si>
  <si>
    <t>S2010 - Secteur 2011</t>
  </si>
  <si>
    <t>ACT7</t>
  </si>
  <si>
    <t>Activité 7</t>
  </si>
  <si>
    <t>ACT7 - Activité 7</t>
  </si>
  <si>
    <t>SPCRC3</t>
  </si>
  <si>
    <t>Intervention</t>
  </si>
  <si>
    <t>657</t>
  </si>
  <si>
    <t>Charges spécifiques</t>
  </si>
  <si>
    <t>SPCRP1</t>
  </si>
  <si>
    <t>Subventions Etat</t>
  </si>
  <si>
    <t>741</t>
  </si>
  <si>
    <t>État</t>
  </si>
  <si>
    <t>S2012</t>
  </si>
  <si>
    <t>Secteur 2012</t>
  </si>
  <si>
    <t>S2010 - Secteur 2012</t>
  </si>
  <si>
    <t>SPCRP2</t>
  </si>
  <si>
    <t>757</t>
  </si>
  <si>
    <t>Produits spécifiques</t>
  </si>
  <si>
    <t>S2013</t>
  </si>
  <si>
    <t>Secteur 2013</t>
  </si>
  <si>
    <t>S2010 - Secteur 2013</t>
  </si>
  <si>
    <t>656</t>
  </si>
  <si>
    <t>VCEAC</t>
  </si>
  <si>
    <t>756</t>
  </si>
  <si>
    <t>PCEA</t>
  </si>
  <si>
    <t>RAP pdts fonction.</t>
  </si>
  <si>
    <t>7813</t>
  </si>
  <si>
    <t>Quote part subv edt</t>
  </si>
  <si>
    <t>SPTR</t>
  </si>
  <si>
    <t>Trésorerie</t>
  </si>
  <si>
    <t>SPTRE</t>
  </si>
  <si>
    <t>Trésorerie 1</t>
  </si>
  <si>
    <t>SPTRE1</t>
  </si>
  <si>
    <t>Trésorerie E1</t>
  </si>
  <si>
    <t>341</t>
  </si>
  <si>
    <t>Etudes en cours</t>
  </si>
  <si>
    <t>431</t>
  </si>
  <si>
    <t>Sécurité sociale</t>
  </si>
  <si>
    <t>SPTRE2</t>
  </si>
  <si>
    <t>Trésorerie E2</t>
  </si>
  <si>
    <t>512</t>
  </si>
  <si>
    <t>Banques</t>
  </si>
  <si>
    <t>531</t>
  </si>
  <si>
    <t>Caisse siège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</si>
</sst>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</cellStyleXfs>
  <cellXfs count="100">
    <xf numFmtId="0" fontId="0" fillId="0" borderId="0" xfId="0"/>
    <xf numFmtId="49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49" fontId="5" fillId="0" borderId="0" xfId="0" applyNumberFormat="1" applyFont="1" applyProtection="1">
      <protection hidden="1"/>
    </xf>
    <xf numFmtId="49" fontId="0" fillId="0" borderId="0" xfId="0" applyNumberFormat="1"/>
    <xf numFmtId="4" fontId="0" fillId="0" borderId="0" xfId="0" applyNumberFormat="1"/>
    <xf numFmtId="0" fontId="0" fillId="0" borderId="0" xfId="0" applyFont="1"/>
    <xf numFmtId="0" fontId="8" fillId="4" borderId="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0" fillId="0" borderId="0" xfId="0" applyFont="1" applyFill="1"/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/>
    <xf numFmtId="0" fontId="0" fillId="0" borderId="10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4" fontId="0" fillId="0" borderId="6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horizontal="right" vertical="center"/>
    </xf>
    <xf numFmtId="0" fontId="8" fillId="4" borderId="10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4" fontId="0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" fontId="0" fillId="2" borderId="6" xfId="0" applyNumberFormat="1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left" vertical="center" wrapText="1"/>
    </xf>
    <xf numFmtId="4" fontId="8" fillId="2" borderId="15" xfId="0" applyNumberFormat="1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left" vertical="center" wrapText="1"/>
    </xf>
    <xf numFmtId="4" fontId="7" fillId="0" borderId="15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15" xfId="0" applyNumberFormat="1" applyFont="1" applyFill="1" applyBorder="1" applyAlignment="1">
      <alignment horizontal="right" vertical="center"/>
    </xf>
    <xf numFmtId="4" fontId="7" fillId="0" borderId="16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 vertical="center"/>
    </xf>
    <xf numFmtId="0" fontId="8" fillId="4" borderId="10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right" vertical="center" wrapText="1"/>
    </xf>
    <xf numFmtId="0" fontId="0" fillId="0" borderId="14" xfId="0" applyFont="1" applyBorder="1" applyAlignment="1">
      <alignment horizontal="left" vertical="center"/>
    </xf>
    <xf numFmtId="4" fontId="0" fillId="2" borderId="15" xfId="0" applyNumberFormat="1" applyFont="1" applyFill="1" applyBorder="1" applyAlignment="1">
      <alignment horizontal="right" vertical="center"/>
    </xf>
    <xf numFmtId="0" fontId="0" fillId="0" borderId="15" xfId="0" applyFont="1" applyBorder="1" applyAlignment="1">
      <alignment horizontal="left" vertical="center" wrapText="1"/>
    </xf>
    <xf numFmtId="4" fontId="0" fillId="2" borderId="16" xfId="0" applyNumberFormat="1" applyFont="1" applyFill="1" applyBorder="1" applyAlignment="1">
      <alignment horizontal="right" vertical="center"/>
    </xf>
    <xf numFmtId="4" fontId="0" fillId="0" borderId="1" xfId="0" applyNumberFormat="1" applyFont="1" applyBorder="1" applyAlignment="1">
      <alignment vertical="center"/>
    </xf>
    <xf numFmtId="4" fontId="0" fillId="0" borderId="6" xfId="0" applyNumberFormat="1" applyFont="1" applyBorder="1" applyAlignment="1">
      <alignment vertical="center"/>
    </xf>
    <xf numFmtId="4" fontId="0" fillId="5" borderId="1" xfId="0" applyNumberFormat="1" applyFont="1" applyFill="1" applyBorder="1" applyAlignment="1">
      <alignment horizontal="right" vertical="center"/>
    </xf>
    <xf numFmtId="4" fontId="0" fillId="5" borderId="6" xfId="0" applyNumberFormat="1" applyFont="1" applyFill="1" applyBorder="1" applyAlignment="1">
      <alignment horizontal="right" vertical="center"/>
    </xf>
    <xf numFmtId="4" fontId="0" fillId="5" borderId="15" xfId="0" applyNumberFormat="1" applyFont="1" applyFill="1" applyBorder="1" applyAlignment="1">
      <alignment horizontal="right" vertical="center"/>
    </xf>
    <xf numFmtId="4" fontId="0" fillId="5" borderId="16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0" fillId="0" borderId="26" xfId="0" applyFont="1" applyBorder="1"/>
    <xf numFmtId="0" fontId="0" fillId="0" borderId="26" xfId="0" applyFont="1" applyFill="1" applyBorder="1"/>
    <xf numFmtId="4" fontId="0" fillId="6" borderId="1" xfId="0" applyNumberFormat="1" applyFont="1" applyFill="1" applyBorder="1" applyAlignment="1">
      <alignment horizontal="right" vertical="center"/>
    </xf>
    <xf numFmtId="4" fontId="0" fillId="6" borderId="6" xfId="0" applyNumberFormat="1" applyFont="1" applyFill="1" applyBorder="1" applyAlignment="1">
      <alignment horizontal="right" vertical="center"/>
    </xf>
    <xf numFmtId="0" fontId="7" fillId="0" borderId="25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right" vertical="center"/>
    </xf>
    <xf numFmtId="4" fontId="0" fillId="0" borderId="4" xfId="0" applyNumberFormat="1" applyFont="1" applyBorder="1" applyAlignment="1">
      <alignment horizontal="right" vertical="center"/>
    </xf>
    <xf numFmtId="0" fontId="0" fillId="0" borderId="0" xfId="0" applyFont="1" applyAlignment="1">
      <alignment horizontal="center"/>
    </xf>
    <xf numFmtId="0" fontId="10" fillId="0" borderId="23" xfId="0" applyFont="1" applyFill="1" applyBorder="1" applyAlignment="1">
      <alignment horizontal="center" vertical="center" wrapText="1"/>
    </xf>
    <xf numFmtId="0" fontId="7" fillId="0" borderId="0" xfId="0" applyFont="1" applyAlignment="1"/>
    <xf numFmtId="49" fontId="7" fillId="0" borderId="0" xfId="0" applyNumberFormat="1" applyFont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0" xfId="0" quotePrefix="1" applyFont="1" applyBorder="1" applyAlignment="1">
      <alignment horizontal="left" vertical="center"/>
    </xf>
    <xf numFmtId="0" fontId="0" fillId="0" borderId="1" xfId="0" quotePrefix="1" applyFont="1" applyBorder="1" applyAlignment="1">
      <alignment horizontal="left" vertical="center"/>
    </xf>
    <xf numFmtId="0" fontId="8" fillId="4" borderId="14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/>
    </xf>
    <xf numFmtId="0" fontId="0" fillId="4" borderId="20" xfId="0" applyFont="1" applyFill="1" applyBorder="1" applyAlignment="1">
      <alignment horizontal="center"/>
    </xf>
    <xf numFmtId="0" fontId="0" fillId="4" borderId="18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0" fillId="0" borderId="20" xfId="0" applyFont="1" applyBorder="1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4" fontId="0" fillId="0" borderId="3" xfId="0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21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22" xfId="0" applyFont="1" applyBorder="1" applyAlignment="1">
      <alignment horizontal="center"/>
    </xf>
    <xf numFmtId="4" fontId="0" fillId="0" borderId="1" xfId="0" applyNumberFormat="1" applyFont="1" applyBorder="1" applyAlignment="1">
      <alignment horizontal="right" vertical="center"/>
    </xf>
    <xf numFmtId="0" fontId="0" fillId="0" borderId="23" xfId="0" applyFont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9"/>
  <sheetViews>
    <sheetView showGridLines="0" tabSelected="1" zoomScaleNormal="100" workbookViewId="0"/>
  </sheetViews>
  <sheetFormatPr baseColWidth="10" defaultRowHeight="15" x14ac:dyDescent="0.25"/>
  <cols>
    <col min="1" max="1" width="3.28515625" style="7" customWidth="1" collapsed="1"/>
    <col min="2" max="2" width="42.85546875" style="7" customWidth="1" collapsed="1"/>
    <col min="3" max="6" width="17.7109375" style="7" customWidth="1"/>
    <col min="7" max="7" width="43.28515625" style="7" customWidth="1" collapsed="1"/>
    <col min="8" max="11" width="17.7109375" style="7" customWidth="1"/>
    <col min="12" max="21" width="11.42578125" style="7"/>
    <col min="22" max="16384" width="11.42578125" style="7" collapsed="1"/>
  </cols>
  <sheetData>
    <row r="1" spans="2:12" ht="15" customHeight="1" x14ac:dyDescent="0.25">
      <c r="B1" s="64"/>
      <c r="C1" s="64"/>
      <c r="D1" s="64"/>
      <c r="E1" s="64"/>
      <c r="F1" s="64"/>
      <c r="G1" s="64"/>
      <c r="H1" s="64"/>
      <c r="I1" s="64"/>
      <c r="J1" s="12" t="str">
        <f>CONCATENATE("Edité au : ",Donnees!F4)</f>
        <v>Edité au : 18/03/2019</v>
      </c>
      <c r="K1" s="11"/>
    </row>
    <row r="2" spans="2:12" ht="15" customHeight="1" x14ac:dyDescent="0.25">
      <c r="B2" s="67" t="str">
        <f>+Donnees!C1</f>
        <v>Qualiac développement</v>
      </c>
      <c r="C2" s="67"/>
      <c r="D2" s="67"/>
      <c r="E2" s="67"/>
      <c r="F2" s="67"/>
      <c r="G2" s="67"/>
      <c r="H2" s="67"/>
      <c r="I2" s="67"/>
      <c r="J2" s="67"/>
      <c r="K2" s="67"/>
    </row>
    <row r="3" spans="2:12" ht="15" customHeight="1" x14ac:dyDescent="0.25"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2:12" ht="15" customHeight="1" x14ac:dyDescent="0.25">
      <c r="B4" s="71" t="s">
        <v>82</v>
      </c>
      <c r="C4" s="71"/>
      <c r="D4" s="71"/>
      <c r="E4" s="71"/>
      <c r="F4" s="71"/>
      <c r="G4" s="71"/>
      <c r="H4" s="71"/>
      <c r="I4" s="71"/>
      <c r="J4" s="71"/>
      <c r="K4" s="71"/>
    </row>
    <row r="5" spans="2:12" ht="15" customHeight="1" x14ac:dyDescent="0.25">
      <c r="B5" s="61" t="str">
        <f>Donnees!H4</f>
        <v/>
      </c>
      <c r="C5" s="61"/>
      <c r="D5" s="61"/>
      <c r="E5" s="61"/>
      <c r="F5" s="61"/>
      <c r="G5" s="61"/>
      <c r="H5" s="61"/>
      <c r="I5" s="61"/>
      <c r="J5" s="61"/>
      <c r="K5" s="61"/>
    </row>
    <row r="6" spans="2:12" ht="15" customHeight="1" x14ac:dyDescent="0.25">
      <c r="B6" s="68" t="s">
        <v>102</v>
      </c>
      <c r="C6" s="69"/>
      <c r="D6" s="69"/>
      <c r="E6" s="69"/>
      <c r="F6" s="69"/>
      <c r="G6" s="69"/>
      <c r="H6" s="69"/>
      <c r="I6" s="69"/>
      <c r="J6" s="69"/>
      <c r="K6" s="70"/>
    </row>
    <row r="7" spans="2:12" ht="15" customHeight="1" x14ac:dyDescent="0.25">
      <c r="B7" s="95"/>
      <c r="C7" s="95"/>
      <c r="D7" s="95"/>
      <c r="E7" s="95"/>
      <c r="F7" s="95"/>
      <c r="G7" s="95"/>
      <c r="H7" s="95"/>
      <c r="I7" s="95"/>
      <c r="J7" s="95"/>
      <c r="K7" s="95"/>
    </row>
    <row r="8" spans="2:12" ht="15" customHeight="1" x14ac:dyDescent="0.25">
      <c r="B8" s="96" t="s">
        <v>20</v>
      </c>
      <c r="C8" s="96"/>
      <c r="D8" s="96"/>
      <c r="E8" s="96"/>
      <c r="F8" s="96"/>
      <c r="G8" s="96"/>
      <c r="H8" s="96"/>
      <c r="I8" s="96"/>
      <c r="J8" s="96"/>
      <c r="K8" s="96"/>
    </row>
    <row r="9" spans="2:12" ht="15" customHeight="1" thickBot="1" x14ac:dyDescent="0.3">
      <c r="B9" s="97"/>
      <c r="C9" s="97"/>
      <c r="D9" s="97"/>
      <c r="E9" s="97"/>
      <c r="F9" s="97"/>
      <c r="G9" s="97"/>
      <c r="H9" s="97"/>
      <c r="I9" s="97"/>
      <c r="J9" s="97"/>
      <c r="K9" s="97"/>
    </row>
    <row r="10" spans="2:12" ht="60" x14ac:dyDescent="0.25">
      <c r="B10" s="8" t="s">
        <v>0</v>
      </c>
      <c r="C10" s="9" t="str">
        <f>CONCATENATE("Compte financier ",Donnees!AX6)</f>
        <v>Compte financier 2014</v>
      </c>
      <c r="D10" s="9" t="str">
        <f>CONCATENATE("Budget initial 
",Donnees!E1)</f>
        <v>Budget initial 
2015</v>
      </c>
      <c r="E10" s="9" t="str">
        <f>CONCATENATE("Budget rectificatif 
",Donnees!E1)</f>
        <v>Budget rectificatif 
2015</v>
      </c>
      <c r="F10" s="9" t="str">
        <f>CONCATENATE("Ecart budget 
rectificatif ",Donnees!E1," / 
Budget initial 
",Donnees!E1)</f>
        <v>Ecart budget 
rectificatif 2015 / 
Budget initial 
2015</v>
      </c>
      <c r="G10" s="9" t="str">
        <f>CONCATENATE("BUDGET INITIAL ",Donnees!E1)</f>
        <v>BUDGET INITIAL 2015</v>
      </c>
      <c r="H10" s="9" t="str">
        <f>CONCATENATE("Compte financier ",Donnees!AX6)</f>
        <v>Compte financier 2014</v>
      </c>
      <c r="I10" s="9" t="str">
        <f>CONCATENATE("Budget initial 
",Donnees!E1)</f>
        <v>Budget initial 
2015</v>
      </c>
      <c r="J10" s="9" t="str">
        <f>CONCATENATE("Budget rectificatif 
",Donnees!E1)</f>
        <v>Budget rectificatif 
2015</v>
      </c>
      <c r="K10" s="56" t="str">
        <f>CONCATENATE("Ecart budget 
rectificatif ",Donnees!E1," / 
Budget initial 
",Donnees!E1)</f>
        <v>Ecart budget 
rectificatif 2015 / 
Budget initial 
2015</v>
      </c>
      <c r="L10" s="57"/>
    </row>
    <row r="11" spans="2:12" ht="15" customHeight="1" x14ac:dyDescent="0.25">
      <c r="B11" s="14" t="s">
        <v>1</v>
      </c>
      <c r="C11" s="15">
        <f>SUMIFS(Donnees!$AE$5:$AE$999999,Donnees!$Y$5:$Y$999999,"SPCRC1")</f>
        <v>800000</v>
      </c>
      <c r="D11" s="15">
        <f>SUMIFS(Donnees!$AF$5:$AF$999999,Donnees!$Y$5:$Y$999999,"SPCRC1")</f>
        <v>700000</v>
      </c>
      <c r="E11" s="15">
        <f>SUMIFS(Donnees!$AI$5:$AI$999999,Donnees!$Y$5:$Y$999999,"SPCRC1")</f>
        <v>680000</v>
      </c>
      <c r="F11" s="15">
        <f>SUMIFS(Donnees!$AJ$5:$AJ$999999,Donnees!$Y$5:$Y$999999,"SPCRC1")</f>
        <v>-20000</v>
      </c>
      <c r="G11" s="16" t="s">
        <v>2</v>
      </c>
      <c r="H11" s="15">
        <f>-SUM(SUMIFS(Donnees!$AE$5:$AE$999999,Donnees!$Y$5:$Y$999999,"SPCRP1"))</f>
        <v>100000</v>
      </c>
      <c r="I11" s="15">
        <f>-SUM(SUMIFS(Donnees!$AF$5:$AF$999999,Donnees!$Y$5:$Y$999999,"SPCRP1"))</f>
        <v>88000</v>
      </c>
      <c r="J11" s="15">
        <f>-SUM(SUMIFS(Donnees!$AI$5:$AI$999999,Donnees!$Y$5:$Y$999999,"SPCRP1"))</f>
        <v>115000</v>
      </c>
      <c r="K11" s="17">
        <f>-SUM(SUMIFS(Donnees!$AJ$5:$AJ$999999,Donnees!$Y$5:$Y$999999,"SPCRP1"))</f>
        <v>27000</v>
      </c>
    </row>
    <row r="12" spans="2:12" ht="30" customHeight="1" x14ac:dyDescent="0.25">
      <c r="B12" s="55" t="s">
        <v>99</v>
      </c>
      <c r="C12" s="15">
        <f>SUMIFS(Donnees!$AE$5:$AE$999999,Donnees!$Y$5:$Y$999999,"SPCRC2")</f>
        <v>285000</v>
      </c>
      <c r="D12" s="15">
        <f>SUMIFS(Donnees!$AF$5:$AF$999999,Donnees!$Y$5:$Y$999999,"SPCRC2")</f>
        <v>239152</v>
      </c>
      <c r="E12" s="15">
        <f>SUMIFS(Donnees!$AI$5:$AI$999999,Donnees!$Y$5:$Y$999999,"SPCRC2")</f>
        <v>259000</v>
      </c>
      <c r="F12" s="15">
        <f>SUMIFS(Donnees!$AJ$5:$AJ$999999,Donnees!$Y$5:$Y$999999,"SPCRC2")</f>
        <v>19848</v>
      </c>
      <c r="G12" s="18" t="s">
        <v>3</v>
      </c>
      <c r="H12" s="15">
        <f>-SUMIFS(Donnees!$AE$5:$AE$999999,Donnees!$Y$5:$Y$999999,"SPCRP2")</f>
        <v>40000</v>
      </c>
      <c r="I12" s="15">
        <f>-SUMIFS(Donnees!$AF$5:$AF$999999,Donnees!$Y$5:$Y$999999,"SPCRP2")</f>
        <v>30000</v>
      </c>
      <c r="J12" s="15">
        <f>-SUMIFS(Donnees!$AI$5:$AI$999999,Donnees!$Y$5:$Y$999999,"SPCRP2")</f>
        <v>40000</v>
      </c>
      <c r="K12" s="17">
        <f>-SUMIFS(Donnees!$AJ$5:$AJ$999999,Donnees!$Y$5:$Y$999999,"SPCRP2")</f>
        <v>10000</v>
      </c>
    </row>
    <row r="13" spans="2:12" ht="15" customHeight="1" x14ac:dyDescent="0.25">
      <c r="B13" s="82" t="s">
        <v>4</v>
      </c>
      <c r="C13" s="62">
        <f>SUMIFS(Donnees!$AE$5:$AE$999999,Donnees!$Y$5:$Y$999999,"SPCRC3")</f>
        <v>20000</v>
      </c>
      <c r="D13" s="62">
        <f>SUMIFS(Donnees!$AF$5:$AF$999999,Donnees!$Y$5:$Y$999999,"SPCRC3")</f>
        <v>18000</v>
      </c>
      <c r="E13" s="62">
        <f>SUMIFS(Donnees!$AI$5:$AI$999999,Donnees!$Y$5:$Y$999999,"SPCRC3")</f>
        <v>18000</v>
      </c>
      <c r="F13" s="98">
        <f>SUMIFS(Donnees!$AJ$5:$AJ$999999,Donnees!$Y$5:$Y$999999,"SPCRC3")</f>
        <v>0</v>
      </c>
      <c r="G13" s="16" t="s">
        <v>5</v>
      </c>
      <c r="H13" s="15">
        <f>-SUMIFS(Donnees!$AE$5:$AE$999999,Donnees!$Y$5:$Y$999999,"SPCRP3")</f>
        <v>0</v>
      </c>
      <c r="I13" s="15">
        <f>-SUMIFS(Donnees!$AF$5:$AF$999999,Donnees!$Y$5:$Y$999999,"SPCRP3")</f>
        <v>0</v>
      </c>
      <c r="J13" s="15">
        <f>-SUMIFS(Donnees!$AI$5:$AI$999999,Donnees!$Y$5:$Y$999999,"SPCRP3")</f>
        <v>0</v>
      </c>
      <c r="K13" s="17">
        <f>-SUMIFS(Donnees!$AJ$5:$AJ$999999,Donnees!$Y$5:$Y$999999,"SPCRP3")</f>
        <v>0</v>
      </c>
    </row>
    <row r="14" spans="2:12" ht="15" customHeight="1" x14ac:dyDescent="0.25">
      <c r="B14" s="82"/>
      <c r="C14" s="63"/>
      <c r="D14" s="63"/>
      <c r="E14" s="63"/>
      <c r="F14" s="98"/>
      <c r="G14" s="16" t="s">
        <v>6</v>
      </c>
      <c r="H14" s="19">
        <f>-SUM(SUMIFS(Donnees!$AE$5:$AE$999999,Donnees!$Y$5:$Y$999999,"SPCRP4"))</f>
        <v>1290000</v>
      </c>
      <c r="I14" s="19">
        <f>-SUM(SUMIFS(Donnees!$AF$5:$AF$999999,Donnees!$Y$5:$Y$999999,"SPCRP4"))</f>
        <v>3392000</v>
      </c>
      <c r="J14" s="19">
        <f>-SUM(SUMIFS(Donnees!$AI$5:$AI$999999,Donnees!$Y$5:$Y$999999,"SPCRP4"))</f>
        <v>4918000</v>
      </c>
      <c r="K14" s="20">
        <f>-SUM(SUMIFS(Donnees!$AJ$5:$AJ$999999,Donnees!$Y$5:$Y$999999,"SPCRP4"))</f>
        <v>-6574000</v>
      </c>
    </row>
    <row r="15" spans="2:12" ht="15" customHeight="1" x14ac:dyDescent="0.25">
      <c r="B15" s="21" t="s">
        <v>7</v>
      </c>
      <c r="C15" s="22">
        <f>SUM(C11:C13)</f>
        <v>1105000</v>
      </c>
      <c r="D15" s="22">
        <f>SUM(D11:D13)</f>
        <v>957152</v>
      </c>
      <c r="E15" s="22">
        <f>SUM(E11:E13)</f>
        <v>957000</v>
      </c>
      <c r="F15" s="22">
        <f t="shared" ref="F15" si="0">SUM(F11:F13)</f>
        <v>-152</v>
      </c>
      <c r="G15" s="23" t="s">
        <v>8</v>
      </c>
      <c r="H15" s="22">
        <f>SUM(H11:H14)</f>
        <v>1430000</v>
      </c>
      <c r="I15" s="22">
        <f>SUM(I11:I14)</f>
        <v>3510000</v>
      </c>
      <c r="J15" s="22">
        <f>SUM(J11:J14)</f>
        <v>5073000</v>
      </c>
      <c r="K15" s="24">
        <f>SUM(K11:K14)</f>
        <v>-6537000</v>
      </c>
    </row>
    <row r="16" spans="2:12" ht="15" customHeight="1" x14ac:dyDescent="0.25">
      <c r="B16" s="25" t="s">
        <v>9</v>
      </c>
      <c r="C16" s="26">
        <f>IF(H15&gt;C15,H15-C15,0)</f>
        <v>325000</v>
      </c>
      <c r="D16" s="26">
        <f>IF(I15&gt;D15,I15-D15,0)</f>
        <v>2552848</v>
      </c>
      <c r="E16" s="26">
        <f>IF(J15&gt;E15,J15-E15,0)</f>
        <v>4116000</v>
      </c>
      <c r="F16" s="26">
        <f>IF(K15&gt;F15,K15-F15,0)</f>
        <v>0</v>
      </c>
      <c r="G16" s="27" t="s">
        <v>10</v>
      </c>
      <c r="H16" s="26">
        <f>IF(C15&gt;H15,C15-H15,0)</f>
        <v>0</v>
      </c>
      <c r="I16" s="26">
        <f>IF(D15&gt;I15,D15-I15,0)</f>
        <v>0</v>
      </c>
      <c r="J16" s="26">
        <f>IF(E15&gt;J15,E15-J15,0)</f>
        <v>0</v>
      </c>
      <c r="K16" s="28">
        <f>IF(F15&gt;K15,F15-K15,0)</f>
        <v>6536848</v>
      </c>
    </row>
    <row r="17" spans="2:12" ht="30" customHeight="1" thickBot="1" x14ac:dyDescent="0.3">
      <c r="B17" s="29" t="s">
        <v>89</v>
      </c>
      <c r="C17" s="30">
        <f>SUM(C15:C16)</f>
        <v>1430000</v>
      </c>
      <c r="D17" s="30">
        <f>SUM(D15:D16)</f>
        <v>3510000</v>
      </c>
      <c r="E17" s="30">
        <f>SUM(E15:E16)</f>
        <v>5073000</v>
      </c>
      <c r="F17" s="30">
        <f>SUM(F15:F16)</f>
        <v>-152</v>
      </c>
      <c r="G17" s="31" t="s">
        <v>89</v>
      </c>
      <c r="H17" s="32">
        <f>SUM(H15:H16)</f>
        <v>1430000</v>
      </c>
      <c r="I17" s="32">
        <f>SUM(I15:I16)</f>
        <v>3510000</v>
      </c>
      <c r="J17" s="32">
        <f>SUM(J15:J16)</f>
        <v>5073000</v>
      </c>
      <c r="K17" s="33">
        <f>SUM(K15:K16)</f>
        <v>-152</v>
      </c>
    </row>
    <row r="18" spans="2:12" s="10" customFormat="1" ht="15" customHeight="1" x14ac:dyDescent="0.25"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19" spans="2:12" s="10" customFormat="1" ht="15" customHeight="1" x14ac:dyDescent="0.25">
      <c r="B19" s="66" t="s">
        <v>27</v>
      </c>
      <c r="C19" s="66"/>
      <c r="D19" s="66"/>
      <c r="E19" s="66"/>
      <c r="F19" s="66"/>
      <c r="G19" s="66"/>
      <c r="H19" s="66"/>
      <c r="I19" s="66"/>
      <c r="J19" s="66"/>
      <c r="K19" s="66"/>
    </row>
    <row r="20" spans="2:12" s="10" customFormat="1" ht="15" customHeight="1" thickBot="1" x14ac:dyDescent="0.3">
      <c r="B20" s="97"/>
      <c r="C20" s="97"/>
      <c r="D20" s="97"/>
      <c r="E20" s="97"/>
      <c r="F20" s="97"/>
      <c r="G20" s="97"/>
      <c r="H20" s="97"/>
      <c r="I20" s="97"/>
      <c r="J20" s="97"/>
      <c r="K20" s="97"/>
    </row>
    <row r="21" spans="2:12" s="10" customFormat="1" ht="45" x14ac:dyDescent="0.25">
      <c r="B21" s="76"/>
      <c r="C21" s="77"/>
      <c r="D21" s="77"/>
      <c r="E21" s="77"/>
      <c r="F21" s="77"/>
      <c r="G21" s="78"/>
      <c r="H21" s="9" t="str">
        <f>CONCATENATE("Compte financier ",Donnees!AX6)</f>
        <v>Compte financier 2014</v>
      </c>
      <c r="I21" s="9" t="str">
        <f>CONCATENATE("Budget initial 
",Donnees!E1)</f>
        <v>Budget initial 
2015</v>
      </c>
      <c r="J21" s="9" t="str">
        <f>CONCATENATE("Budget rectificatif ",Donnees!E1)</f>
        <v>Budget rectificatif 2015</v>
      </c>
      <c r="K21" s="56" t="str">
        <f>CONCATENATE("Ecart budget rectificatif ",Donnees!E1," / Budget initial ",Donnees!E1)</f>
        <v>Ecart budget rectificatif 2015 / Budget initial 2015</v>
      </c>
      <c r="L21" s="58"/>
    </row>
    <row r="22" spans="2:12" s="10" customFormat="1" ht="15" customHeight="1" x14ac:dyDescent="0.25">
      <c r="B22" s="79" t="s">
        <v>19</v>
      </c>
      <c r="C22" s="80"/>
      <c r="D22" s="80"/>
      <c r="E22" s="80"/>
      <c r="F22" s="80"/>
      <c r="G22" s="80"/>
      <c r="H22" s="34">
        <f>C16-H16</f>
        <v>325000</v>
      </c>
      <c r="I22" s="34">
        <f>D16-I16</f>
        <v>2552848</v>
      </c>
      <c r="J22" s="34">
        <f>E16-J16</f>
        <v>4116000</v>
      </c>
      <c r="K22" s="35">
        <f>F16-K16</f>
        <v>-6536848</v>
      </c>
    </row>
    <row r="23" spans="2:12" s="10" customFormat="1" ht="15" customHeight="1" x14ac:dyDescent="0.25">
      <c r="B23" s="72" t="s">
        <v>84</v>
      </c>
      <c r="C23" s="73"/>
      <c r="D23" s="73"/>
      <c r="E23" s="73"/>
      <c r="F23" s="73"/>
      <c r="G23" s="73"/>
      <c r="H23" s="19">
        <f>SUM(SUMIFS(Donnees!$AE$5:$AE$999999,Donnees!$AA$5:$AA$999999,{"681";"684";"686"}))+IF(Donnees!AY6="O",SUMIFS(Donnees!$AE$5:$AE$999999,Donnees!$AA$5:$AA$999999,"603"))</f>
        <v>270000</v>
      </c>
      <c r="I23" s="19">
        <f>SUM(SUMIFS(Donnees!$AF$5:$AF$999999,Donnees!$AA$5:$AA$999999,{"681";"684";"686"}))+IF(Donnees!AY6="O",SUMIFS(Donnees!$AF$5:$AF$999999,Donnees!$AA$5:$AA$999999,"603"))</f>
        <v>221152</v>
      </c>
      <c r="J23" s="19">
        <f>SUM(SUMIFS(Donnees!$AI$5:$AI$999999,Donnees!$AA$5:$AA$999999,{"681";"684";"686"}))+IF(Donnees!AY6="O",SUMIFS(Donnees!$AI$5:$AI$999999,Donnees!$AA$5:$AA$999999,"603"))</f>
        <v>242000</v>
      </c>
      <c r="K23" s="20">
        <f>SUM(SUMIFS(Donnees!$AJ$5:$AJ$999999,Donnees!$AA$5:$AA$999999,{"681";"684";"686"}))+IF(Donnees!AY6="O",SUMIFS(Donnees!$AJ$5:$AJ$999999,Donnees!$AA$5:$AA$999999,"603"))</f>
        <v>20848</v>
      </c>
    </row>
    <row r="24" spans="2:12" s="10" customFormat="1" ht="15" customHeight="1" x14ac:dyDescent="0.25">
      <c r="B24" s="72" t="s">
        <v>85</v>
      </c>
      <c r="C24" s="73"/>
      <c r="D24" s="73"/>
      <c r="E24" s="73"/>
      <c r="F24" s="73"/>
      <c r="G24" s="73"/>
      <c r="H24" s="19">
        <f>SUM(SUMIFS(Donnees!$AE$5:$AE$999999,Donnees!$AA$5:$AA$999999,{"781";"784";"786"}))</f>
        <v>-630000</v>
      </c>
      <c r="I24" s="19">
        <f>SUM(SUMIFS(Donnees!$AF$5:$AF$999999,Donnees!$AA$5:$AA$999999,{"781";"784";"786"}))</f>
        <v>-2210000</v>
      </c>
      <c r="J24" s="19">
        <f>SUM(SUMIFS(Donnees!$AI$5:$AI$999999,Donnees!$AA$5:$AA$999999,{"781";"784";"786"}))</f>
        <v>-2631000</v>
      </c>
      <c r="K24" s="20">
        <f>SUM(SUMIFS(Donnees!$AJ$5:$AJ$999999,Donnees!$AA$5:$AA$999999,{"781";"784";"786"}))</f>
        <v>7679000</v>
      </c>
    </row>
    <row r="25" spans="2:12" s="10" customFormat="1" ht="15" customHeight="1" x14ac:dyDescent="0.25">
      <c r="B25" s="72" t="s">
        <v>86</v>
      </c>
      <c r="C25" s="73"/>
      <c r="D25" s="73"/>
      <c r="E25" s="73"/>
      <c r="F25" s="73"/>
      <c r="G25" s="73"/>
      <c r="H25" s="19">
        <f>SUM(SUMIFS(Donnees!$AE$5:$AE$999999,Donnees!$AA$5:$AA$999999,"656"))</f>
        <v>15000</v>
      </c>
      <c r="I25" s="19">
        <f>SUM(SUMIFS(Donnees!$AF$5:$AF$999999,Donnees!$AA$5:$AA$999999,"656"))</f>
        <v>18000</v>
      </c>
      <c r="J25" s="19">
        <f>SUM(SUMIFS(Donnees!$AI$5:$AI$999999,Donnees!$AA$5:$AA$999999,"656"))</f>
        <v>17000</v>
      </c>
      <c r="K25" s="20">
        <f>SUM(SUMIFS(Donnees!$AJ$5:$AJ$999999,Donnees!$AA$5:$AA$999999,"656"))</f>
        <v>-1000</v>
      </c>
    </row>
    <row r="26" spans="2:12" s="10" customFormat="1" ht="15" customHeight="1" x14ac:dyDescent="0.25">
      <c r="B26" s="72" t="s">
        <v>87</v>
      </c>
      <c r="C26" s="73"/>
      <c r="D26" s="73"/>
      <c r="E26" s="73"/>
      <c r="F26" s="73"/>
      <c r="G26" s="73"/>
      <c r="H26" s="19">
        <f>SUM(SUMIFS(Donnees!$AE$5:$AE$999999,Donnees!$AA$5:$AA$999999,"756"))</f>
        <v>-60000</v>
      </c>
      <c r="I26" s="19">
        <f>SUM(SUMIFS(Donnees!$AF$5:$AF$999999,Donnees!$AA$5:$AA$999999,"756"))</f>
        <v>-54000</v>
      </c>
      <c r="J26" s="19">
        <f>SUM(SUMIFS(Donnees!$AI$5:$AI$999999,Donnees!$AA$5:$AA$999999,"756"))</f>
        <v>-55000</v>
      </c>
      <c r="K26" s="20">
        <f>SUM(SUMIFS(Donnees!$AJ$5:$AJ$999999,Donnees!$AA$5:$AA$999999,"756"))</f>
        <v>-1000</v>
      </c>
    </row>
    <row r="27" spans="2:12" s="10" customFormat="1" ht="15" customHeight="1" x14ac:dyDescent="0.25">
      <c r="B27" s="72" t="s">
        <v>88</v>
      </c>
      <c r="C27" s="73"/>
      <c r="D27" s="73"/>
      <c r="E27" s="73"/>
      <c r="F27" s="73"/>
      <c r="G27" s="73"/>
      <c r="H27" s="19">
        <f>SUM(SUMIFS(Donnees!$AE$5:$AE$999999,Donnees!$AA$5:$AA$999999,{"7813";"7863"}))</f>
        <v>0</v>
      </c>
      <c r="I27" s="19">
        <f>SUM(SUMIFS(Donnees!$AF$5:$AF$999999,Donnees!$AA$5:$AA$999999,{"7813";"7863"}))</f>
        <v>0</v>
      </c>
      <c r="J27" s="19">
        <f>SUM(SUMIFS(Donnees!$AI$5:$AI$999999,Donnees!$AA$5:$AA$999999,{"7813";"7863"}))</f>
        <v>-384000</v>
      </c>
      <c r="K27" s="20">
        <f>SUM(SUMIFS(Donnees!$AJ$5:$AJ$999999,Donnees!$AA$5:$AA$999999,{"7813";"7863"}))</f>
        <v>-384000</v>
      </c>
    </row>
    <row r="28" spans="2:12" s="10" customFormat="1" ht="15" customHeight="1" thickBot="1" x14ac:dyDescent="0.3">
      <c r="B28" s="74" t="s">
        <v>80</v>
      </c>
      <c r="C28" s="75"/>
      <c r="D28" s="75"/>
      <c r="E28" s="75"/>
      <c r="F28" s="75"/>
      <c r="G28" s="75"/>
      <c r="H28" s="36">
        <f>SUM(H22:H27)</f>
        <v>-80000</v>
      </c>
      <c r="I28" s="36">
        <f>SUM(I22:I27)</f>
        <v>528000</v>
      </c>
      <c r="J28" s="36">
        <f>SUM(J22:J27)</f>
        <v>1305000</v>
      </c>
      <c r="K28" s="37">
        <f>SUM(K22:K27)</f>
        <v>777000</v>
      </c>
    </row>
    <row r="29" spans="2:12" ht="15" customHeight="1" x14ac:dyDescent="0.25">
      <c r="B29" s="99"/>
      <c r="C29" s="99"/>
      <c r="D29" s="99"/>
      <c r="E29" s="99"/>
      <c r="F29" s="99"/>
      <c r="G29" s="99"/>
      <c r="H29" s="99"/>
      <c r="I29" s="99"/>
      <c r="J29" s="99"/>
      <c r="K29" s="99"/>
    </row>
    <row r="30" spans="2:12" ht="15" customHeight="1" x14ac:dyDescent="0.25">
      <c r="B30" s="66" t="s">
        <v>81</v>
      </c>
      <c r="C30" s="66"/>
      <c r="D30" s="66"/>
      <c r="E30" s="66"/>
      <c r="F30" s="66"/>
      <c r="G30" s="66"/>
      <c r="H30" s="66"/>
      <c r="I30" s="66"/>
      <c r="J30" s="66"/>
      <c r="K30" s="66"/>
    </row>
    <row r="31" spans="2:12" ht="15" customHeight="1" thickBot="1" x14ac:dyDescent="0.3">
      <c r="B31" s="97"/>
      <c r="C31" s="97"/>
      <c r="D31" s="97"/>
      <c r="E31" s="97"/>
      <c r="F31" s="97"/>
      <c r="G31" s="97"/>
      <c r="H31" s="97"/>
      <c r="I31" s="97"/>
      <c r="J31" s="97"/>
      <c r="K31" s="97"/>
    </row>
    <row r="32" spans="2:12" ht="45" x14ac:dyDescent="0.25">
      <c r="B32" s="8" t="s">
        <v>11</v>
      </c>
      <c r="C32" s="9" t="str">
        <f>CONCATENATE("Compte financier ",Donnees!AX6)</f>
        <v>Compte financier 2014</v>
      </c>
      <c r="D32" s="9" t="str">
        <f>CONCATENATE("Budget initial 
",Donnees!E1)</f>
        <v>Budget initial 
2015</v>
      </c>
      <c r="E32" s="9" t="str">
        <f>CONCATENATE("Budget rectificatif ",Donnees!E1)</f>
        <v>Budget rectificatif 2015</v>
      </c>
      <c r="F32" s="9" t="str">
        <f>CONCATENATE("Ecart budget rectificatif ",Donnees!E1," / Budget initial ",Donnees!E1)</f>
        <v>Ecart budget rectificatif 2015 / Budget initial 2015</v>
      </c>
      <c r="G32" s="9" t="s">
        <v>12</v>
      </c>
      <c r="H32" s="9" t="str">
        <f>CONCATENATE("Compte financier ",Donnees!AX6)</f>
        <v>Compte financier 2014</v>
      </c>
      <c r="I32" s="9" t="str">
        <f>CONCATENATE("Budget initial 
",Donnees!E1)</f>
        <v>Budget initial 
2015</v>
      </c>
      <c r="J32" s="9" t="str">
        <f>CONCATENATE("Budget rectificatif ",Donnees!E1)</f>
        <v>Budget rectificatif 2015</v>
      </c>
      <c r="K32" s="56" t="str">
        <f>CONCATENATE("Ecart budget rectificatif ",Donnees!E1," / Budget initial ",Donnees!E1)</f>
        <v>Ecart budget rectificatif 2015 / Budget initial 2015</v>
      </c>
      <c r="L32" s="57"/>
    </row>
    <row r="33" spans="2:12" ht="15" customHeight="1" x14ac:dyDescent="0.25">
      <c r="B33" s="14" t="s">
        <v>13</v>
      </c>
      <c r="C33" s="15">
        <f>IF(H28&lt;0,H28,0)</f>
        <v>-80000</v>
      </c>
      <c r="D33" s="15">
        <f>IF(I28&lt;0,I28,0)</f>
        <v>0</v>
      </c>
      <c r="E33" s="15">
        <f>IF(J28&lt;0,J28,0)</f>
        <v>0</v>
      </c>
      <c r="F33" s="15">
        <f>IF(J28&lt;0,J28,0)</f>
        <v>0</v>
      </c>
      <c r="G33" s="16" t="s">
        <v>14</v>
      </c>
      <c r="H33" s="15">
        <f>IF(H28&gt;0,H28,0)</f>
        <v>0</v>
      </c>
      <c r="I33" s="15">
        <f>IF(I28&gt;0,I28,0)</f>
        <v>528000</v>
      </c>
      <c r="J33" s="15">
        <f>IF(J28&gt;0,J28,0)</f>
        <v>1305000</v>
      </c>
      <c r="K33" s="17">
        <f>IF(K28&gt;0,K28,0)</f>
        <v>777000</v>
      </c>
    </row>
    <row r="34" spans="2:12" ht="15" customHeight="1" x14ac:dyDescent="0.25">
      <c r="B34" s="92" t="s">
        <v>15</v>
      </c>
      <c r="C34" s="89">
        <f>SUM(SUMIFS(Donnees!$AE$5:$AE$999999,Donnees!$Y$5:$Y$999999,"SPERE1"))</f>
        <v>54000</v>
      </c>
      <c r="D34" s="89">
        <f>SUM(SUMIFS(Donnees!$AF$5:$AF$999999,Donnees!$Y$5:$Y$999999,"SPERE1"))</f>
        <v>6285545</v>
      </c>
      <c r="E34" s="89">
        <f>SUM(SUMIFS(Donnees!$AI$5:$AI$999999,Donnees!$Y$5:$Y$999999,"SPERE1"))</f>
        <v>6285600</v>
      </c>
      <c r="F34" s="89">
        <f>SUM(SUMIFS(Donnees!$AJ$5:$AJ$999999,Donnees!$Y$5:$Y$999999,"SPERE1"))</f>
        <v>55</v>
      </c>
      <c r="G34" s="16" t="s">
        <v>21</v>
      </c>
      <c r="H34" s="19">
        <f>-SUMIFS(Donnees!$AE$5:$AE$999999,Donnees!$Y$5:$Y$999999,"SPERR1")</f>
        <v>81000</v>
      </c>
      <c r="I34" s="19">
        <f>-SUMIFS(Donnees!$AF$5:$AF$999999,Donnees!$Y$5:$Y$999999,"SPERR1")</f>
        <v>240000</v>
      </c>
      <c r="J34" s="19">
        <f>-SUMIFS(Donnees!$AI$5:$AI$999999,Donnees!$Y$5:$Y$999999,"SPERR1")</f>
        <v>84000000</v>
      </c>
      <c r="K34" s="20">
        <f>-SUMIFS(Donnees!$AJ$5:$AJ$999999,Donnees!$Y$5:$Y$999999,"SPERR1")</f>
        <v>83760000</v>
      </c>
    </row>
    <row r="35" spans="2:12" ht="30" customHeight="1" x14ac:dyDescent="0.25">
      <c r="B35" s="93"/>
      <c r="C35" s="90"/>
      <c r="D35" s="90"/>
      <c r="E35" s="90"/>
      <c r="F35" s="90"/>
      <c r="G35" s="54" t="s">
        <v>98</v>
      </c>
      <c r="H35" s="19">
        <f>-SUMIFS(Donnees!$AE$5:$AE$999999,Donnees!$Y$5:$Y$999999,"SPERR2")</f>
        <v>100000</v>
      </c>
      <c r="I35" s="19">
        <f>-SUMIFS(Donnees!$AF$5:$AF$999999,Donnees!$Y$5:$Y$999999,"SPERR2")</f>
        <v>8160000</v>
      </c>
      <c r="J35" s="19">
        <f>-SUMIFS(Donnees!$AI$5:$AI$999999,Donnees!$Y$5:$Y$999999,"SPERR2")</f>
        <v>14800000</v>
      </c>
      <c r="K35" s="20">
        <f>-SUMIFS(Donnees!$AJ$5:$AJ$999999,Donnees!$Y$5:$Y$999999,"SPERR2")</f>
        <v>6640000</v>
      </c>
    </row>
    <row r="36" spans="2:12" ht="15" customHeight="1" x14ac:dyDescent="0.25">
      <c r="B36" s="94"/>
      <c r="C36" s="91"/>
      <c r="D36" s="91"/>
      <c r="E36" s="91"/>
      <c r="F36" s="91"/>
      <c r="G36" s="16" t="s">
        <v>6</v>
      </c>
      <c r="H36" s="19">
        <f>-SUMIFS(Donnees!$AE$5:$AE$999999,Donnees!$Y$5:$Y$999999,"SPERR3")-SUMIFS(Donnees!$AE$5:$AE$999999,Donnees!$AA$5:$AA$999999,"756")</f>
        <v>60000</v>
      </c>
      <c r="I36" s="19">
        <f>-SUMIFS(Donnees!$AF$5:$AF$999999,Donnees!$Y$5:$Y$999999,"SPERR3")-SUMIFS(Donnees!$AF$5:$AF$999999,Donnees!$AA$5:$AA$999999,"756")</f>
        <v>54000</v>
      </c>
      <c r="J36" s="19">
        <f>-SUMIFS(Donnees!$AI$5:$AI$999999,Donnees!$Y$5:$Y$999999,"SPERR3")-SUMIFS(Donnees!$AI$5:$AI$999999,Donnees!$AA$5:$AA$999999,"756")</f>
        <v>55000</v>
      </c>
      <c r="K36" s="20">
        <f>-SUMIFS(Donnees!$AJ$5:$AJ$999999,Donnees!$Y$5:$Y$999999,"SPERR3")-SUMIFS(Donnees!$AJ$5:$AJ$999999,Donnees!$AA$5:$AA$999999,"756")</f>
        <v>1000</v>
      </c>
    </row>
    <row r="37" spans="2:12" ht="15" customHeight="1" x14ac:dyDescent="0.25">
      <c r="B37" s="38" t="s">
        <v>22</v>
      </c>
      <c r="C37" s="19">
        <f>SUMIFS(Donnees!$AE$5:$AE$999999,Donnees!$Y$5:$Y$999999,"SPERE2",Donnees!$AE$5:$AE$999999,"&gt;0")</f>
        <v>0</v>
      </c>
      <c r="D37" s="19">
        <f>SUMIFS(Donnees!$AF$5:$AF$999999,Donnees!$Y$5:$Y$999999,"SPERE2",Donnees!$AF$5:$AF$999999,"&gt;0")</f>
        <v>0</v>
      </c>
      <c r="E37" s="19">
        <f>SUMIFS(Donnees!$AI$5:$AI$999999,Donnees!$Y$5:$Y$999999,"SPERE2",Donnees!$AI$5:$AI$999999,"&gt;0")</f>
        <v>0</v>
      </c>
      <c r="F37" s="19">
        <f>SUMIFS(Donnees!$AJ$5:$AJ$999999,Donnees!$Y$5:$Y$999999,"SPERE2",Donnees!$AJ$5:$AJ$999999,"&gt;0")</f>
        <v>0</v>
      </c>
      <c r="G37" s="18" t="s">
        <v>23</v>
      </c>
      <c r="H37" s="19">
        <f>-SUMIFS(Donnees!$AE$5:$AE$999999,Donnees!$Y$5:$Y$999999,"SPERR4",Donnees!$AE$5:$AE$999999,"&lt;0")</f>
        <v>0</v>
      </c>
      <c r="I37" s="19">
        <f>-SUMIFS(Donnees!$AF$5:$AF$999999,Donnees!$Y$5:$Y$999999,"SPERR4",Donnees!$AF$5:$AF$999999,"&lt;0")</f>
        <v>3840000</v>
      </c>
      <c r="J37" s="19">
        <f>-SUMIFS(Donnees!$AI$5:$AI$999999,Donnees!$Y$5:$Y$999999,"SPERR4",Donnees!$AI$5:$AI$999999,"&lt;0")</f>
        <v>3840000</v>
      </c>
      <c r="K37" s="20">
        <f>-SUMIFS(Donnees!$AJ$5:$AJ$999999,Donnees!$Y$5:$Y$999999,"SPERR4",Donnees!$AJ$5:$AJ$999999,"&lt;0")</f>
        <v>0</v>
      </c>
    </row>
    <row r="38" spans="2:12" ht="15" customHeight="1" x14ac:dyDescent="0.25">
      <c r="B38" s="39" t="s">
        <v>16</v>
      </c>
      <c r="C38" s="40">
        <f>SUM(C33:C37)</f>
        <v>-26000</v>
      </c>
      <c r="D38" s="40">
        <f>SUM(D33:D37)</f>
        <v>6285545</v>
      </c>
      <c r="E38" s="40">
        <f>SUM(E33:E37)</f>
        <v>6285600</v>
      </c>
      <c r="F38" s="40">
        <f>SUM(F33:F37)</f>
        <v>55</v>
      </c>
      <c r="G38" s="41" t="s">
        <v>17</v>
      </c>
      <c r="H38" s="42">
        <f>SUM(H33:H37)</f>
        <v>241000</v>
      </c>
      <c r="I38" s="42">
        <f>SUM(I33:I37)</f>
        <v>12822000</v>
      </c>
      <c r="J38" s="42">
        <f>SUM(J33:J37)</f>
        <v>104000000</v>
      </c>
      <c r="K38" s="43">
        <f>SUM(K33:K37)</f>
        <v>91178000</v>
      </c>
    </row>
    <row r="39" spans="2:12" ht="30" customHeight="1" thickBot="1" x14ac:dyDescent="0.3">
      <c r="B39" s="44" t="s">
        <v>18</v>
      </c>
      <c r="C39" s="45">
        <f>IF(H38&gt;C38,H38-C38,0)</f>
        <v>267000</v>
      </c>
      <c r="D39" s="45">
        <f>IF(I38&gt;D38,I38-D38,0)</f>
        <v>6536455</v>
      </c>
      <c r="E39" s="45">
        <f>IF(J38&gt;E38,J38-E38,0)</f>
        <v>97714400</v>
      </c>
      <c r="F39" s="45">
        <f>IF(K38&gt;F38,K38-F38,0)</f>
        <v>91177945</v>
      </c>
      <c r="G39" s="46" t="s">
        <v>83</v>
      </c>
      <c r="H39" s="45">
        <f>IF(C38&gt;H38,C38-H38,0)</f>
        <v>0</v>
      </c>
      <c r="I39" s="45">
        <f>IF(D38&gt;I38,D38-I38,0)</f>
        <v>0</v>
      </c>
      <c r="J39" s="45">
        <f>IF(E38&gt;J38,E38-J38,0)</f>
        <v>0</v>
      </c>
      <c r="K39" s="47">
        <f>IF(F38&gt;K38,F38-K38,0)</f>
        <v>0</v>
      </c>
    </row>
    <row r="40" spans="2:12" ht="15" customHeight="1" x14ac:dyDescent="0.25"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2:12" ht="15" customHeight="1" x14ac:dyDescent="0.25">
      <c r="B41" s="68" t="s">
        <v>25</v>
      </c>
      <c r="C41" s="69"/>
      <c r="D41" s="69"/>
      <c r="E41" s="69"/>
      <c r="F41" s="69"/>
      <c r="G41" s="69"/>
      <c r="H41" s="69"/>
      <c r="I41" s="69"/>
      <c r="J41" s="69"/>
      <c r="K41" s="70"/>
    </row>
    <row r="42" spans="2:12" ht="15" customHeight="1" thickBot="1" x14ac:dyDescent="0.3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12" ht="45" x14ac:dyDescent="0.25">
      <c r="B43" s="86"/>
      <c r="C43" s="87"/>
      <c r="D43" s="87"/>
      <c r="E43" s="87"/>
      <c r="F43" s="87"/>
      <c r="G43" s="87"/>
      <c r="H43" s="9" t="str">
        <f>CONCATENATE("Compte financier ",Donnees!AX6)</f>
        <v>Compte financier 2014</v>
      </c>
      <c r="I43" s="9" t="str">
        <f>CONCATENATE("Budget initial 
",Donnees!E1)</f>
        <v>Budget initial 
2015</v>
      </c>
      <c r="J43" s="9" t="str">
        <f>CONCATENATE("Budget rectificatif ",Donnees!E1)</f>
        <v>Budget rectificatif 2015</v>
      </c>
      <c r="K43" s="56" t="str">
        <f>CONCATENATE("Ecart budget rectificatif ",Donnees!E1," / Budget initial ",Donnees!E1)</f>
        <v>Ecart budget rectificatif 2015 / Budget initial 2015</v>
      </c>
      <c r="L43" s="57"/>
    </row>
    <row r="44" spans="2:12" ht="15" customHeight="1" x14ac:dyDescent="0.25">
      <c r="B44" s="82" t="s">
        <v>28</v>
      </c>
      <c r="C44" s="83"/>
      <c r="D44" s="83"/>
      <c r="E44" s="83"/>
      <c r="F44" s="83"/>
      <c r="G44" s="83"/>
      <c r="H44" s="48">
        <f>C39-H39</f>
        <v>267000</v>
      </c>
      <c r="I44" s="48">
        <f>D39-I39</f>
        <v>6536455</v>
      </c>
      <c r="J44" s="48">
        <f>E39-J39</f>
        <v>97714400</v>
      </c>
      <c r="K44" s="49">
        <f>F39-K39</f>
        <v>91177945</v>
      </c>
    </row>
    <row r="45" spans="2:12" ht="15" customHeight="1" x14ac:dyDescent="0.25">
      <c r="B45" s="82" t="s">
        <v>29</v>
      </c>
      <c r="C45" s="83"/>
      <c r="D45" s="83"/>
      <c r="E45" s="83"/>
      <c r="F45" s="83"/>
      <c r="G45" s="83"/>
      <c r="H45" s="50">
        <f>H44-H46</f>
        <v>267000</v>
      </c>
      <c r="I45" s="50">
        <f t="shared" ref="I45:K45" si="1">I44-I46</f>
        <v>6536455</v>
      </c>
      <c r="J45" s="50">
        <f t="shared" si="1"/>
        <v>97714400</v>
      </c>
      <c r="K45" s="50">
        <f t="shared" si="1"/>
        <v>91177945</v>
      </c>
    </row>
    <row r="46" spans="2:12" ht="15" customHeight="1" x14ac:dyDescent="0.25">
      <c r="B46" s="82" t="s">
        <v>30</v>
      </c>
      <c r="C46" s="83"/>
      <c r="D46" s="83"/>
      <c r="E46" s="83"/>
      <c r="F46" s="83"/>
      <c r="G46" s="83"/>
      <c r="H46" s="59"/>
      <c r="I46" s="59"/>
      <c r="J46" s="59"/>
      <c r="K46" s="60"/>
    </row>
    <row r="47" spans="2:12" ht="15" customHeight="1" x14ac:dyDescent="0.25">
      <c r="B47" s="82" t="s">
        <v>31</v>
      </c>
      <c r="C47" s="83"/>
      <c r="D47" s="83"/>
      <c r="E47" s="83"/>
      <c r="F47" s="83"/>
      <c r="G47" s="83"/>
      <c r="H47" s="50">
        <f>H48+H49</f>
        <v>39800</v>
      </c>
      <c r="I47" s="50">
        <f t="shared" ref="I47:K47" si="2">I48+I49</f>
        <v>43600</v>
      </c>
      <c r="J47" s="50">
        <f t="shared" si="2"/>
        <v>47000</v>
      </c>
      <c r="K47" s="51">
        <f t="shared" si="2"/>
        <v>36450</v>
      </c>
    </row>
    <row r="48" spans="2:12" ht="15" customHeight="1" x14ac:dyDescent="0.25">
      <c r="B48" s="82" t="s">
        <v>32</v>
      </c>
      <c r="C48" s="83"/>
      <c r="D48" s="83"/>
      <c r="E48" s="83"/>
      <c r="F48" s="83"/>
      <c r="G48" s="83"/>
      <c r="H48" s="50">
        <f>SUMIFS(Donnees!$AE$6:$AE$1000000,Donnees!$Y$6:$Y$1000000,"SPTRE1")</f>
        <v>-8000</v>
      </c>
      <c r="I48" s="50">
        <f>SUMIFS(Donnees!$AF$6:$AF$1000000,Donnees!$Y$6:$Y$1000000,"SPTRE1")</f>
        <v>-10000</v>
      </c>
      <c r="J48" s="50">
        <f>SUMIFS(Donnees!$AI$6:$AI$1000000,Donnees!$Y$6:$Y$1000000,"SPTRE1")</f>
        <v>-18000</v>
      </c>
      <c r="K48" s="51">
        <f>SUMIFS(Donnees!$AJ$6:$AJ$1000000,Donnees!$Y$6:$Y$1000000,"SPTRE1")</f>
        <v>-24000</v>
      </c>
    </row>
    <row r="49" spans="2:11" ht="15" customHeight="1" thickBot="1" x14ac:dyDescent="0.3">
      <c r="B49" s="84" t="s">
        <v>24</v>
      </c>
      <c r="C49" s="85"/>
      <c r="D49" s="85"/>
      <c r="E49" s="85"/>
      <c r="F49" s="85"/>
      <c r="G49" s="85"/>
      <c r="H49" s="52">
        <f>SUMIFS(Donnees!$AE$6:$AE$1000000,Donnees!$Y$6:$Y$1000000,"SPTRE2")</f>
        <v>47800</v>
      </c>
      <c r="I49" s="52">
        <f>SUMIFS(Donnees!$AF$6:$AF$1000000,Donnees!$Y$6:$Y$1000000,"SPTRE2")</f>
        <v>53600</v>
      </c>
      <c r="J49" s="52">
        <f>SUMIFS(Donnees!$AI$6:$AI$1000000,Donnees!$Y$6:$Y$1000000,"SPTRE2")</f>
        <v>65000</v>
      </c>
      <c r="K49" s="53">
        <f>SUMIFS(Donnees!$AJ$6:$AJ$1000000,Donnees!$Y$6:$Y$1000000,"SPTRE2")</f>
        <v>60450</v>
      </c>
    </row>
  </sheetData>
  <mergeCells count="43">
    <mergeCell ref="D34:D36"/>
    <mergeCell ref="E34:E36"/>
    <mergeCell ref="C34:C36"/>
    <mergeCell ref="B34:B36"/>
    <mergeCell ref="B7:K7"/>
    <mergeCell ref="B8:K8"/>
    <mergeCell ref="B9:K9"/>
    <mergeCell ref="B31:K31"/>
    <mergeCell ref="B13:B14"/>
    <mergeCell ref="F13:F14"/>
    <mergeCell ref="F34:F36"/>
    <mergeCell ref="C13:C14"/>
    <mergeCell ref="D13:D14"/>
    <mergeCell ref="B30:K30"/>
    <mergeCell ref="B20:K20"/>
    <mergeCell ref="B29:K29"/>
    <mergeCell ref="B40:K40"/>
    <mergeCell ref="B48:G48"/>
    <mergeCell ref="B49:G49"/>
    <mergeCell ref="B43:G43"/>
    <mergeCell ref="B44:G44"/>
    <mergeCell ref="B45:G45"/>
    <mergeCell ref="B46:G46"/>
    <mergeCell ref="B47:G47"/>
    <mergeCell ref="B42:K42"/>
    <mergeCell ref="B41:K41"/>
    <mergeCell ref="B27:G27"/>
    <mergeCell ref="B28:G28"/>
    <mergeCell ref="B21:G21"/>
    <mergeCell ref="B22:G22"/>
    <mergeCell ref="B23:G23"/>
    <mergeCell ref="B24:G24"/>
    <mergeCell ref="B25:G25"/>
    <mergeCell ref="B26:G26"/>
    <mergeCell ref="B5:K5"/>
    <mergeCell ref="E13:E14"/>
    <mergeCell ref="B1:I1"/>
    <mergeCell ref="B18:K18"/>
    <mergeCell ref="B19:K19"/>
    <mergeCell ref="B3:K3"/>
    <mergeCell ref="B2:K2"/>
    <mergeCell ref="B6:K6"/>
    <mergeCell ref="B4:K4"/>
  </mergeCells>
  <pageMargins left="0.70866141732283472" right="0.70866141732283472" top="0.74803149606299213" bottom="0.74803149606299213" header="0.31496062992125984" footer="0.31496062992125984"/>
  <pageSetup paperSize="9" scale="37" fitToHeight="2" orientation="landscape" r:id="rId1"/>
  <rowBreaks count="3" manualBreakCount="3">
    <brk id="17" min="1" max="14" man="1"/>
    <brk id="28" min="1" max="14" man="1"/>
    <brk id="39" min="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1"/>
  <sheetViews>
    <sheetView workbookViewId="0"/>
  </sheetViews>
  <sheetFormatPr baseColWidth="10" defaultRowHeight="15" x14ac:dyDescent="0.25"/>
  <cols>
    <col min="1" max="1" width="14.5703125" style="1" bestFit="1" customWidth="1" collapsed="1"/>
    <col min="2" max="2" width="11.85546875" style="1" bestFit="1" customWidth="1" collapsed="1"/>
    <col min="3" max="3" width="11.28515625" style="1" bestFit="1" customWidth="1" collapsed="1"/>
    <col min="4" max="4" width="19.5703125" style="1" bestFit="1" customWidth="1" collapsed="1"/>
    <col min="5" max="8" width="11.42578125" style="1" collapsed="1"/>
    <col min="9" max="9" width="13.85546875" style="2" bestFit="1" customWidth="1" collapsed="1"/>
    <col min="10" max="10" width="14.140625" style="2" bestFit="1" customWidth="1" collapsed="1"/>
    <col min="11" max="11" width="13.5703125" style="4" customWidth="1" collapsed="1"/>
    <col min="12" max="12" width="24.7109375" style="4" customWidth="1" collapsed="1"/>
    <col min="13" max="14" width="11.42578125" style="4" customWidth="1" collapsed="1"/>
    <col min="15" max="15" width="14.28515625" style="4" customWidth="1" collapsed="1"/>
    <col min="16" max="17" width="11.42578125" style="4" customWidth="1" collapsed="1"/>
    <col min="18" max="18" width="15.7109375" style="4" customWidth="1" collapsed="1"/>
    <col min="19" max="19" width="11.42578125" style="4" customWidth="1" collapsed="1"/>
    <col min="20" max="25" width="11.42578125" style="3" customWidth="1" collapsed="1"/>
    <col min="26" max="28" width="11.42578125" style="3"/>
    <col min="29" max="30" width="11.42578125" style="3" collapsed="1"/>
    <col min="31" max="31" width="18.28515625" style="3" customWidth="1" collapsed="1"/>
    <col min="32" max="32" width="19" style="3" customWidth="1" collapsed="1"/>
    <col min="33" max="33" width="18.85546875" style="3" customWidth="1" collapsed="1"/>
    <col min="34" max="34" width="18.7109375" style="3" customWidth="1" collapsed="1"/>
    <col min="35" max="35" width="19.28515625" style="3" customWidth="1" collapsed="1"/>
    <col min="36" max="36" width="20.7109375" style="3" customWidth="1" collapsed="1"/>
    <col min="37" max="41" width="20.7109375" style="3" hidden="1" customWidth="1" collapsed="1"/>
    <col min="42" max="42" width="20.7109375" style="1" hidden="1" customWidth="1" collapsed="1"/>
    <col min="43" max="48" width="20.7109375" style="3" hidden="1" customWidth="1" collapsed="1"/>
    <col min="49" max="50" width="20.7109375" style="3" hidden="1" customWidth="1"/>
    <col min="51" max="51" width="0" style="3" hidden="1" customWidth="1"/>
    <col min="52" max="54" width="11.42578125" style="3"/>
    <col min="55" max="16384" width="11.42578125" style="3" collapsed="1"/>
  </cols>
  <sheetData>
    <row r="1" spans="1:51" customFormat="1" x14ac:dyDescent="0.25">
      <c r="A1" s="1" t="s">
        <v>90</v>
      </c>
      <c r="B1" t="str">
        <f>AK6</f>
        <v>IND</v>
      </c>
      <c r="C1" s="13" t="str">
        <f>AL6</f>
        <v>Qualiac développement</v>
      </c>
      <c r="D1" s="1" t="s">
        <v>91</v>
      </c>
      <c r="E1">
        <f>AP6</f>
        <v>2015</v>
      </c>
      <c r="F1" s="13"/>
      <c r="AP1" s="5"/>
    </row>
    <row r="2" spans="1:51" customFormat="1" x14ac:dyDescent="0.25">
      <c r="A2" s="1" t="s">
        <v>92</v>
      </c>
      <c r="B2" t="str">
        <f>AQ6</f>
        <v>CENTRE</v>
      </c>
      <c r="C2" t="str">
        <f>AR6</f>
        <v>Centre</v>
      </c>
      <c r="D2" s="1" t="s">
        <v>94</v>
      </c>
      <c r="E2" t="str">
        <f>AS6</f>
        <v>DAT</v>
      </c>
      <c r="F2" s="13"/>
      <c r="AP2" s="5"/>
    </row>
    <row r="3" spans="1:51" customFormat="1" x14ac:dyDescent="0.25">
      <c r="A3" s="1" t="s">
        <v>93</v>
      </c>
      <c r="B3" t="str">
        <f>AT6</f>
        <v>SP</v>
      </c>
      <c r="C3" t="str">
        <f>AU6</f>
        <v>Situation patrimoniale</v>
      </c>
      <c r="D3" s="1" t="s">
        <v>94</v>
      </c>
      <c r="E3" t="str">
        <f>AV6</f>
        <v>SP</v>
      </c>
      <c r="F3" s="13"/>
      <c r="AP3" s="5"/>
    </row>
    <row r="4" spans="1:51" customFormat="1" x14ac:dyDescent="0.25">
      <c r="A4" s="1" t="s">
        <v>95</v>
      </c>
      <c r="B4" t="str">
        <f>AM6</f>
        <v>424759</v>
      </c>
      <c r="C4" s="1" t="s">
        <v>96</v>
      </c>
      <c r="D4" t="str">
        <f>AN6</f>
        <v>PR</v>
      </c>
      <c r="E4" s="1" t="s">
        <v>97</v>
      </c>
      <c r="F4" s="13" t="str">
        <f>AO6</f>
        <v>18/03/2019</v>
      </c>
      <c r="G4" t="s">
        <v>100</v>
      </c>
      <c r="H4" t="str">
        <f>AW6</f>
        <v/>
      </c>
      <c r="AP4" s="5"/>
    </row>
    <row r="5" spans="1:51" s="5" customFormat="1" x14ac:dyDescent="0.25">
      <c r="A5" s="5" t="s">
        <v>33</v>
      </c>
      <c r="B5" s="5" t="s">
        <v>34</v>
      </c>
      <c r="C5" s="5" t="s">
        <v>35</v>
      </c>
      <c r="D5" s="5" t="s">
        <v>36</v>
      </c>
      <c r="E5" s="5" t="s">
        <v>37</v>
      </c>
      <c r="F5" s="5" t="s">
        <v>38</v>
      </c>
      <c r="G5" s="5" t="s">
        <v>39</v>
      </c>
      <c r="H5" s="5" t="s">
        <v>40</v>
      </c>
      <c r="I5" s="5" t="s">
        <v>41</v>
      </c>
      <c r="J5" s="5" t="s">
        <v>42</v>
      </c>
      <c r="K5" s="5" t="s">
        <v>43</v>
      </c>
      <c r="L5" s="5" t="s">
        <v>44</v>
      </c>
      <c r="M5" s="5" t="s">
        <v>45</v>
      </c>
      <c r="N5" s="5" t="s">
        <v>46</v>
      </c>
      <c r="O5" s="5" t="s">
        <v>47</v>
      </c>
      <c r="P5" s="5" t="s">
        <v>48</v>
      </c>
      <c r="Q5" s="5" t="s">
        <v>49</v>
      </c>
      <c r="R5" s="5" t="s">
        <v>50</v>
      </c>
      <c r="S5" s="5" t="s">
        <v>51</v>
      </c>
      <c r="T5" s="5" t="s">
        <v>52</v>
      </c>
      <c r="U5" s="5" t="s">
        <v>53</v>
      </c>
      <c r="V5" s="5" t="s">
        <v>54</v>
      </c>
      <c r="W5" s="5" t="s">
        <v>55</v>
      </c>
      <c r="X5" s="5" t="s">
        <v>56</v>
      </c>
      <c r="Y5" s="5" t="s">
        <v>57</v>
      </c>
      <c r="Z5" s="5" t="s">
        <v>58</v>
      </c>
      <c r="AA5" s="5" t="s">
        <v>59</v>
      </c>
      <c r="AB5" s="5" t="s">
        <v>60</v>
      </c>
      <c r="AC5" s="5" t="s">
        <v>61</v>
      </c>
      <c r="AD5" s="5" t="s">
        <v>62</v>
      </c>
      <c r="AE5" s="5" t="s">
        <v>63</v>
      </c>
      <c r="AF5" s="5" t="s">
        <v>64</v>
      </c>
      <c r="AG5" s="5" t="s">
        <v>65</v>
      </c>
      <c r="AH5" s="5" t="s">
        <v>66</v>
      </c>
      <c r="AI5" s="5" t="s">
        <v>67</v>
      </c>
      <c r="AJ5" s="5" t="s">
        <v>68</v>
      </c>
      <c r="AK5" s="5" t="s">
        <v>69</v>
      </c>
      <c r="AL5" s="5" t="s">
        <v>70</v>
      </c>
      <c r="AM5" s="5" t="s">
        <v>71</v>
      </c>
      <c r="AN5" s="5" t="s">
        <v>72</v>
      </c>
      <c r="AO5" s="5" t="s">
        <v>73</v>
      </c>
      <c r="AP5" s="5" t="s">
        <v>74</v>
      </c>
      <c r="AQ5" s="5" t="s">
        <v>26</v>
      </c>
      <c r="AR5" s="5" t="s">
        <v>75</v>
      </c>
      <c r="AS5" s="5" t="s">
        <v>76</v>
      </c>
      <c r="AT5" s="5" t="s">
        <v>77</v>
      </c>
      <c r="AU5" s="5" t="s">
        <v>78</v>
      </c>
      <c r="AV5" s="5" t="s">
        <v>79</v>
      </c>
      <c r="AW5" s="5" t="s">
        <v>101</v>
      </c>
      <c r="AX5" s="5" t="s">
        <v>103</v>
      </c>
      <c r="AY5" s="5" t="s">
        <v>104</v>
      </c>
    </row>
    <row r="6" spans="1:51" x14ac:dyDescent="0.25">
      <c r="A6" s="5" t="s">
        <v>105</v>
      </c>
      <c r="B6" s="5" t="s">
        <v>106</v>
      </c>
      <c r="C6" s="5" t="s">
        <v>107</v>
      </c>
      <c r="D6" s="5" t="s">
        <v>108</v>
      </c>
      <c r="E6" s="5" t="s">
        <v>109</v>
      </c>
      <c r="F6" s="5" t="s">
        <v>110</v>
      </c>
      <c r="G6" s="5" t="s">
        <v>111</v>
      </c>
      <c r="H6" s="5" t="s">
        <v>112</v>
      </c>
      <c r="I6" s="5" t="s">
        <v>113</v>
      </c>
      <c r="J6" s="5"/>
      <c r="K6" s="5"/>
      <c r="L6" s="5" t="s">
        <v>114</v>
      </c>
      <c r="M6" s="5"/>
      <c r="N6" s="5"/>
      <c r="O6" s="5" t="s">
        <v>114</v>
      </c>
      <c r="P6" s="5"/>
      <c r="Q6" s="5"/>
      <c r="R6" s="5" t="s">
        <v>114</v>
      </c>
      <c r="S6" s="5" t="s">
        <v>115</v>
      </c>
      <c r="T6" s="5" t="s">
        <v>116</v>
      </c>
      <c r="U6" s="5" t="s">
        <v>117</v>
      </c>
      <c r="V6" s="5" t="s">
        <v>118</v>
      </c>
      <c r="W6" s="5" t="s">
        <v>119</v>
      </c>
      <c r="X6" s="5" t="s">
        <v>120</v>
      </c>
      <c r="Y6" s="5" t="s">
        <v>121</v>
      </c>
      <c r="Z6" s="5" t="s">
        <v>6</v>
      </c>
      <c r="AA6" s="5" t="s">
        <v>122</v>
      </c>
      <c r="AB6" s="5" t="s">
        <v>123</v>
      </c>
      <c r="AC6" s="5"/>
      <c r="AD6" s="5"/>
      <c r="AE6" s="6">
        <v>-400000</v>
      </c>
      <c r="AF6" s="6">
        <v>-900000</v>
      </c>
      <c r="AG6" s="6">
        <v>-480000</v>
      </c>
      <c r="AH6" s="6">
        <v>-600000</v>
      </c>
      <c r="AI6" s="6">
        <v>-1080000</v>
      </c>
      <c r="AJ6" s="6">
        <v>7920000</v>
      </c>
      <c r="AK6" t="s">
        <v>124</v>
      </c>
      <c r="AL6" s="4" t="s">
        <v>125</v>
      </c>
      <c r="AM6" t="s">
        <v>217</v>
      </c>
      <c r="AN6" t="s">
        <v>126</v>
      </c>
      <c r="AO6" t="s">
        <v>218</v>
      </c>
      <c r="AP6" s="5">
        <v>2015</v>
      </c>
      <c r="AQ6" t="s">
        <v>105</v>
      </c>
      <c r="AR6" t="s">
        <v>106</v>
      </c>
      <c r="AS6" t="s">
        <v>127</v>
      </c>
      <c r="AT6" t="s">
        <v>115</v>
      </c>
      <c r="AU6" t="s">
        <v>128</v>
      </c>
      <c r="AV6" t="s">
        <v>115</v>
      </c>
      <c r="AW6" t="s">
        <v>129</v>
      </c>
      <c r="AX6" s="5" t="s">
        <v>130</v>
      </c>
    </row>
    <row r="7" spans="1:51" x14ac:dyDescent="0.25">
      <c r="A7" s="5" t="s">
        <v>105</v>
      </c>
      <c r="B7" s="5" t="s">
        <v>106</v>
      </c>
      <c r="C7" s="5" t="s">
        <v>107</v>
      </c>
      <c r="D7" s="5" t="s">
        <v>108</v>
      </c>
      <c r="E7" s="5" t="s">
        <v>109</v>
      </c>
      <c r="F7" s="5" t="s">
        <v>110</v>
      </c>
      <c r="G7" s="5" t="s">
        <v>111</v>
      </c>
      <c r="H7" s="5" t="s">
        <v>112</v>
      </c>
      <c r="I7" s="5" t="s">
        <v>113</v>
      </c>
      <c r="J7" s="5"/>
      <c r="K7" s="5"/>
      <c r="L7" s="5" t="s">
        <v>114</v>
      </c>
      <c r="M7" s="5"/>
      <c r="N7" s="5"/>
      <c r="O7" s="5" t="s">
        <v>114</v>
      </c>
      <c r="P7" s="5"/>
      <c r="Q7" s="5"/>
      <c r="R7" s="5" t="s">
        <v>114</v>
      </c>
      <c r="S7" s="5" t="s">
        <v>115</v>
      </c>
      <c r="T7" s="5" t="s">
        <v>116</v>
      </c>
      <c r="U7" s="5" t="s">
        <v>131</v>
      </c>
      <c r="V7" s="5" t="s">
        <v>132</v>
      </c>
      <c r="W7" s="5" t="s">
        <v>133</v>
      </c>
      <c r="X7" s="5" t="s">
        <v>134</v>
      </c>
      <c r="Y7" s="5" t="s">
        <v>135</v>
      </c>
      <c r="Z7" s="5" t="s">
        <v>15</v>
      </c>
      <c r="AA7" s="5" t="s">
        <v>136</v>
      </c>
      <c r="AB7" s="5" t="s">
        <v>137</v>
      </c>
      <c r="AC7" s="5"/>
      <c r="AD7" s="5"/>
      <c r="AE7" s="6">
        <v>0</v>
      </c>
      <c r="AF7" s="6">
        <v>60000</v>
      </c>
      <c r="AG7" s="6">
        <v>0</v>
      </c>
      <c r="AH7" s="6">
        <v>60000</v>
      </c>
      <c r="AI7" s="6">
        <v>60000</v>
      </c>
      <c r="AJ7" s="6">
        <v>0</v>
      </c>
      <c r="AK7"/>
      <c r="AL7" s="4"/>
      <c r="AM7"/>
      <c r="AN7"/>
      <c r="AO7"/>
      <c r="AP7" s="5">
        <v>2015</v>
      </c>
      <c r="AQ7"/>
      <c r="AR7"/>
      <c r="AS7"/>
      <c r="AT7"/>
      <c r="AU7"/>
      <c r="AV7"/>
      <c r="AW7" t="s">
        <v>129</v>
      </c>
      <c r="AX7" s="5" t="s">
        <v>130</v>
      </c>
    </row>
    <row r="8" spans="1:51" x14ac:dyDescent="0.25">
      <c r="A8" s="5" t="s">
        <v>105</v>
      </c>
      <c r="B8" s="5" t="s">
        <v>106</v>
      </c>
      <c r="C8" s="5" t="s">
        <v>107</v>
      </c>
      <c r="D8" s="5" t="s">
        <v>108</v>
      </c>
      <c r="E8" s="5" t="s">
        <v>109</v>
      </c>
      <c r="F8" s="5" t="s">
        <v>110</v>
      </c>
      <c r="G8" s="5" t="s">
        <v>111</v>
      </c>
      <c r="H8" s="5" t="s">
        <v>112</v>
      </c>
      <c r="I8" s="5" t="s">
        <v>113</v>
      </c>
      <c r="J8" s="5"/>
      <c r="K8" s="5"/>
      <c r="L8" s="5" t="s">
        <v>114</v>
      </c>
      <c r="M8" s="5"/>
      <c r="N8" s="5"/>
      <c r="O8" s="5" t="s">
        <v>114</v>
      </c>
      <c r="P8" s="5"/>
      <c r="Q8" s="5"/>
      <c r="R8" s="5" t="s">
        <v>114</v>
      </c>
      <c r="S8" s="5" t="s">
        <v>115</v>
      </c>
      <c r="T8" s="5" t="s">
        <v>116</v>
      </c>
      <c r="U8" s="5" t="s">
        <v>131</v>
      </c>
      <c r="V8" s="5" t="s">
        <v>132</v>
      </c>
      <c r="W8" s="5" t="s">
        <v>133</v>
      </c>
      <c r="X8" s="5" t="s">
        <v>134</v>
      </c>
      <c r="Y8" s="5" t="s">
        <v>135</v>
      </c>
      <c r="Z8" s="5" t="s">
        <v>15</v>
      </c>
      <c r="AA8" s="5" t="s">
        <v>138</v>
      </c>
      <c r="AB8" s="5" t="s">
        <v>139</v>
      </c>
      <c r="AC8" s="5"/>
      <c r="AD8" s="5"/>
      <c r="AE8" s="6">
        <v>0</v>
      </c>
      <c r="AF8" s="6">
        <v>120000</v>
      </c>
      <c r="AG8" s="6">
        <v>0</v>
      </c>
      <c r="AH8" s="6">
        <v>120000</v>
      </c>
      <c r="AI8" s="6">
        <v>120000</v>
      </c>
      <c r="AJ8" s="6">
        <v>0</v>
      </c>
      <c r="AK8"/>
      <c r="AL8" s="4"/>
      <c r="AM8"/>
      <c r="AN8"/>
      <c r="AO8"/>
      <c r="AP8" s="5">
        <v>2015</v>
      </c>
      <c r="AQ8"/>
      <c r="AR8"/>
      <c r="AS8"/>
      <c r="AT8"/>
      <c r="AU8"/>
      <c r="AV8"/>
      <c r="AW8" t="s">
        <v>129</v>
      </c>
      <c r="AX8" s="5" t="s">
        <v>130</v>
      </c>
    </row>
    <row r="9" spans="1:51" x14ac:dyDescent="0.25">
      <c r="A9" s="5" t="s">
        <v>105</v>
      </c>
      <c r="B9" s="5" t="s">
        <v>106</v>
      </c>
      <c r="C9" s="5" t="s">
        <v>107</v>
      </c>
      <c r="D9" s="5" t="s">
        <v>108</v>
      </c>
      <c r="E9" s="5" t="s">
        <v>109</v>
      </c>
      <c r="F9" s="5" t="s">
        <v>110</v>
      </c>
      <c r="G9" s="5" t="s">
        <v>111</v>
      </c>
      <c r="H9" s="5" t="s">
        <v>112</v>
      </c>
      <c r="I9" s="5" t="s">
        <v>113</v>
      </c>
      <c r="J9" s="5"/>
      <c r="K9" s="5"/>
      <c r="L9" s="5" t="s">
        <v>114</v>
      </c>
      <c r="M9" s="5"/>
      <c r="N9" s="5"/>
      <c r="O9" s="5" t="s">
        <v>114</v>
      </c>
      <c r="P9" s="5"/>
      <c r="Q9" s="5"/>
      <c r="R9" s="5" t="s">
        <v>114</v>
      </c>
      <c r="S9" s="5" t="s">
        <v>115</v>
      </c>
      <c r="T9" s="5" t="s">
        <v>116</v>
      </c>
      <c r="U9" s="5" t="s">
        <v>131</v>
      </c>
      <c r="V9" s="5" t="s">
        <v>132</v>
      </c>
      <c r="W9" s="5" t="s">
        <v>133</v>
      </c>
      <c r="X9" s="5" t="s">
        <v>134</v>
      </c>
      <c r="Y9" s="5" t="s">
        <v>135</v>
      </c>
      <c r="Z9" s="5" t="s">
        <v>15</v>
      </c>
      <c r="AA9" s="5" t="s">
        <v>140</v>
      </c>
      <c r="AB9" s="5" t="s">
        <v>141</v>
      </c>
      <c r="AC9" s="5"/>
      <c r="AD9" s="5"/>
      <c r="AE9" s="6">
        <v>0</v>
      </c>
      <c r="AF9" s="6">
        <v>799945</v>
      </c>
      <c r="AG9" s="6">
        <v>0</v>
      </c>
      <c r="AH9" s="6">
        <v>1200000</v>
      </c>
      <c r="AI9" s="6">
        <v>1200000</v>
      </c>
      <c r="AJ9" s="6">
        <v>400055</v>
      </c>
      <c r="AK9"/>
      <c r="AL9" s="4"/>
      <c r="AM9"/>
      <c r="AN9"/>
      <c r="AO9"/>
      <c r="AP9" s="5">
        <v>2015</v>
      </c>
      <c r="AQ9"/>
      <c r="AR9"/>
      <c r="AS9"/>
      <c r="AT9"/>
      <c r="AU9"/>
      <c r="AV9"/>
      <c r="AW9" t="s">
        <v>129</v>
      </c>
      <c r="AX9" s="5" t="s">
        <v>130</v>
      </c>
    </row>
    <row r="10" spans="1:51" x14ac:dyDescent="0.25">
      <c r="A10" s="5" t="s">
        <v>105</v>
      </c>
      <c r="B10" s="5" t="s">
        <v>106</v>
      </c>
      <c r="C10" s="5" t="s">
        <v>107</v>
      </c>
      <c r="D10" s="5" t="s">
        <v>108</v>
      </c>
      <c r="E10" s="5" t="s">
        <v>109</v>
      </c>
      <c r="F10" s="5" t="s">
        <v>110</v>
      </c>
      <c r="G10" s="5" t="s">
        <v>111</v>
      </c>
      <c r="H10" s="5" t="s">
        <v>112</v>
      </c>
      <c r="I10" s="5" t="s">
        <v>113</v>
      </c>
      <c r="J10" s="5"/>
      <c r="K10" s="5"/>
      <c r="L10" s="5" t="s">
        <v>114</v>
      </c>
      <c r="M10" s="5"/>
      <c r="N10" s="5"/>
      <c r="O10" s="5" t="s">
        <v>114</v>
      </c>
      <c r="P10" s="5"/>
      <c r="Q10" s="5"/>
      <c r="R10" s="5" t="s">
        <v>114</v>
      </c>
      <c r="S10" s="5" t="s">
        <v>115</v>
      </c>
      <c r="T10" s="5" t="s">
        <v>116</v>
      </c>
      <c r="U10" s="5" t="s">
        <v>131</v>
      </c>
      <c r="V10" s="5" t="s">
        <v>132</v>
      </c>
      <c r="W10" s="5" t="s">
        <v>133</v>
      </c>
      <c r="X10" s="5" t="s">
        <v>134</v>
      </c>
      <c r="Y10" s="5" t="s">
        <v>135</v>
      </c>
      <c r="Z10" s="5" t="s">
        <v>15</v>
      </c>
      <c r="AA10" s="5" t="s">
        <v>142</v>
      </c>
      <c r="AB10" s="5" t="s">
        <v>143</v>
      </c>
      <c r="AC10" s="5"/>
      <c r="AD10" s="5"/>
      <c r="AE10" s="6">
        <v>0</v>
      </c>
      <c r="AF10" s="6">
        <v>2000000</v>
      </c>
      <c r="AG10" s="6">
        <v>0</v>
      </c>
      <c r="AH10" s="6">
        <v>2400000</v>
      </c>
      <c r="AI10" s="6">
        <v>2400000</v>
      </c>
      <c r="AJ10" s="6">
        <v>400000</v>
      </c>
      <c r="AK10"/>
      <c r="AL10" s="4"/>
      <c r="AM10"/>
      <c r="AN10"/>
      <c r="AO10"/>
      <c r="AP10" s="5">
        <v>2015</v>
      </c>
      <c r="AQ10"/>
      <c r="AR10"/>
      <c r="AS10"/>
      <c r="AT10"/>
      <c r="AU10"/>
      <c r="AV10"/>
      <c r="AW10" t="s">
        <v>129</v>
      </c>
      <c r="AX10" s="5" t="s">
        <v>130</v>
      </c>
    </row>
    <row r="11" spans="1:51" x14ac:dyDescent="0.25">
      <c r="A11" s="5" t="s">
        <v>105</v>
      </c>
      <c r="B11" s="5" t="s">
        <v>106</v>
      </c>
      <c r="C11" s="5" t="s">
        <v>107</v>
      </c>
      <c r="D11" s="5" t="s">
        <v>108</v>
      </c>
      <c r="E11" s="5" t="s">
        <v>109</v>
      </c>
      <c r="F11" s="5" t="s">
        <v>110</v>
      </c>
      <c r="G11" s="5" t="s">
        <v>111</v>
      </c>
      <c r="H11" s="5" t="s">
        <v>112</v>
      </c>
      <c r="I11" s="5" t="s">
        <v>113</v>
      </c>
      <c r="J11" s="5"/>
      <c r="K11" s="5"/>
      <c r="L11" s="5" t="s">
        <v>114</v>
      </c>
      <c r="M11" s="5"/>
      <c r="N11" s="5"/>
      <c r="O11" s="5" t="s">
        <v>114</v>
      </c>
      <c r="P11" s="5"/>
      <c r="Q11" s="5"/>
      <c r="R11" s="5" t="s">
        <v>114</v>
      </c>
      <c r="S11" s="5" t="s">
        <v>115</v>
      </c>
      <c r="T11" s="5" t="s">
        <v>116</v>
      </c>
      <c r="U11" s="5" t="s">
        <v>131</v>
      </c>
      <c r="V11" s="5" t="s">
        <v>132</v>
      </c>
      <c r="W11" s="5" t="s">
        <v>133</v>
      </c>
      <c r="X11" s="5" t="s">
        <v>134</v>
      </c>
      <c r="Y11" s="5" t="s">
        <v>135</v>
      </c>
      <c r="Z11" s="5" t="s">
        <v>15</v>
      </c>
      <c r="AA11" s="5" t="s">
        <v>144</v>
      </c>
      <c r="AB11" s="5" t="s">
        <v>145</v>
      </c>
      <c r="AC11" s="5"/>
      <c r="AD11" s="5"/>
      <c r="AE11" s="6">
        <v>0</v>
      </c>
      <c r="AF11" s="6">
        <v>120000</v>
      </c>
      <c r="AG11" s="6">
        <v>0</v>
      </c>
      <c r="AH11" s="6">
        <v>120000</v>
      </c>
      <c r="AI11" s="6">
        <v>120000</v>
      </c>
      <c r="AJ11" s="6">
        <v>0</v>
      </c>
      <c r="AK11"/>
      <c r="AL11" s="4"/>
      <c r="AM11"/>
      <c r="AN11"/>
      <c r="AO11"/>
      <c r="AP11" s="5">
        <v>2015</v>
      </c>
      <c r="AQ11"/>
      <c r="AR11"/>
      <c r="AS11"/>
      <c r="AT11"/>
      <c r="AU11"/>
      <c r="AV11"/>
      <c r="AW11" t="s">
        <v>129</v>
      </c>
      <c r="AX11" s="5" t="s">
        <v>130</v>
      </c>
    </row>
    <row r="12" spans="1:51" x14ac:dyDescent="0.25">
      <c r="A12" s="5" t="s">
        <v>105</v>
      </c>
      <c r="B12" s="5" t="s">
        <v>106</v>
      </c>
      <c r="C12" s="5" t="s">
        <v>107</v>
      </c>
      <c r="D12" s="5" t="s">
        <v>108</v>
      </c>
      <c r="E12" s="5" t="s">
        <v>109</v>
      </c>
      <c r="F12" s="5" t="s">
        <v>110</v>
      </c>
      <c r="G12" s="5" t="s">
        <v>111</v>
      </c>
      <c r="H12" s="5" t="s">
        <v>112</v>
      </c>
      <c r="I12" s="5" t="s">
        <v>113</v>
      </c>
      <c r="J12" s="5"/>
      <c r="K12" s="5"/>
      <c r="L12" s="5" t="s">
        <v>114</v>
      </c>
      <c r="M12" s="5"/>
      <c r="N12" s="5"/>
      <c r="O12" s="5" t="s">
        <v>114</v>
      </c>
      <c r="P12" s="5"/>
      <c r="Q12" s="5"/>
      <c r="R12" s="5" t="s">
        <v>114</v>
      </c>
      <c r="S12" s="5" t="s">
        <v>115</v>
      </c>
      <c r="T12" s="5" t="s">
        <v>116</v>
      </c>
      <c r="U12" s="5" t="s">
        <v>131</v>
      </c>
      <c r="V12" s="5" t="s">
        <v>132</v>
      </c>
      <c r="W12" s="5" t="s">
        <v>133</v>
      </c>
      <c r="X12" s="5" t="s">
        <v>134</v>
      </c>
      <c r="Y12" s="5" t="s">
        <v>135</v>
      </c>
      <c r="Z12" s="5" t="s">
        <v>15</v>
      </c>
      <c r="AA12" s="5" t="s">
        <v>146</v>
      </c>
      <c r="AB12" s="5" t="s">
        <v>147</v>
      </c>
      <c r="AC12" s="5"/>
      <c r="AD12" s="5"/>
      <c r="AE12" s="6">
        <v>0</v>
      </c>
      <c r="AF12" s="6">
        <v>225600</v>
      </c>
      <c r="AG12" s="6">
        <v>0</v>
      </c>
      <c r="AH12" s="6">
        <v>225600</v>
      </c>
      <c r="AI12" s="6">
        <v>225600</v>
      </c>
      <c r="AJ12" s="6">
        <v>0</v>
      </c>
      <c r="AK12"/>
      <c r="AL12" s="4"/>
      <c r="AM12"/>
      <c r="AN12"/>
      <c r="AO12"/>
      <c r="AP12" s="5">
        <v>2015</v>
      </c>
      <c r="AQ12"/>
      <c r="AR12"/>
      <c r="AS12"/>
      <c r="AT12"/>
      <c r="AU12"/>
      <c r="AV12"/>
      <c r="AW12" t="s">
        <v>129</v>
      </c>
      <c r="AX12" s="5" t="s">
        <v>130</v>
      </c>
    </row>
    <row r="13" spans="1:51" x14ac:dyDescent="0.25">
      <c r="A13" s="5" t="s">
        <v>105</v>
      </c>
      <c r="B13" s="5" t="s">
        <v>106</v>
      </c>
      <c r="C13" s="5" t="s">
        <v>107</v>
      </c>
      <c r="D13" s="5" t="s">
        <v>108</v>
      </c>
      <c r="E13" s="5" t="s">
        <v>109</v>
      </c>
      <c r="F13" s="5" t="s">
        <v>110</v>
      </c>
      <c r="G13" s="5" t="s">
        <v>111</v>
      </c>
      <c r="H13" s="5" t="s">
        <v>112</v>
      </c>
      <c r="I13" s="5" t="s">
        <v>113</v>
      </c>
      <c r="J13" s="5"/>
      <c r="K13" s="5"/>
      <c r="L13" s="5" t="s">
        <v>114</v>
      </c>
      <c r="M13" s="5"/>
      <c r="N13" s="5"/>
      <c r="O13" s="5" t="s">
        <v>114</v>
      </c>
      <c r="P13" s="5"/>
      <c r="Q13" s="5"/>
      <c r="R13" s="5" t="s">
        <v>114</v>
      </c>
      <c r="S13" s="5" t="s">
        <v>115</v>
      </c>
      <c r="T13" s="5" t="s">
        <v>116</v>
      </c>
      <c r="U13" s="5" t="s">
        <v>131</v>
      </c>
      <c r="V13" s="5" t="s">
        <v>132</v>
      </c>
      <c r="W13" s="5" t="s">
        <v>133</v>
      </c>
      <c r="X13" s="5" t="s">
        <v>134</v>
      </c>
      <c r="Y13" s="5" t="s">
        <v>135</v>
      </c>
      <c r="Z13" s="5" t="s">
        <v>15</v>
      </c>
      <c r="AA13" s="5" t="s">
        <v>148</v>
      </c>
      <c r="AB13" s="5" t="s">
        <v>149</v>
      </c>
      <c r="AC13" s="5"/>
      <c r="AD13" s="5"/>
      <c r="AE13" s="6">
        <v>0</v>
      </c>
      <c r="AF13" s="6">
        <v>480000</v>
      </c>
      <c r="AG13" s="6">
        <v>0</v>
      </c>
      <c r="AH13" s="6">
        <v>480000</v>
      </c>
      <c r="AI13" s="6">
        <v>480000</v>
      </c>
      <c r="AJ13" s="6">
        <v>0</v>
      </c>
      <c r="AK13"/>
      <c r="AL13" s="4"/>
      <c r="AM13"/>
      <c r="AN13"/>
      <c r="AO13"/>
      <c r="AP13" s="5">
        <v>2015</v>
      </c>
      <c r="AQ13"/>
      <c r="AR13"/>
      <c r="AS13"/>
      <c r="AT13"/>
      <c r="AU13"/>
      <c r="AV13"/>
      <c r="AW13" t="s">
        <v>129</v>
      </c>
      <c r="AX13" s="5" t="s">
        <v>130</v>
      </c>
    </row>
    <row r="14" spans="1:51" x14ac:dyDescent="0.25">
      <c r="A14" s="5" t="s">
        <v>105</v>
      </c>
      <c r="B14" s="5" t="s">
        <v>106</v>
      </c>
      <c r="C14" s="5" t="s">
        <v>107</v>
      </c>
      <c r="D14" s="5" t="s">
        <v>108</v>
      </c>
      <c r="E14" s="5" t="s">
        <v>109</v>
      </c>
      <c r="F14" s="5" t="s">
        <v>110</v>
      </c>
      <c r="G14" s="5" t="s">
        <v>111</v>
      </c>
      <c r="H14" s="5" t="s">
        <v>112</v>
      </c>
      <c r="I14" s="5" t="s">
        <v>113</v>
      </c>
      <c r="J14" s="5"/>
      <c r="K14" s="5"/>
      <c r="L14" s="5" t="s">
        <v>114</v>
      </c>
      <c r="M14" s="5"/>
      <c r="N14" s="5"/>
      <c r="O14" s="5" t="s">
        <v>114</v>
      </c>
      <c r="P14" s="5"/>
      <c r="Q14" s="5"/>
      <c r="R14" s="5" t="s">
        <v>114</v>
      </c>
      <c r="S14" s="5" t="s">
        <v>115</v>
      </c>
      <c r="T14" s="5" t="s">
        <v>116</v>
      </c>
      <c r="U14" s="5" t="s">
        <v>131</v>
      </c>
      <c r="V14" s="5" t="s">
        <v>132</v>
      </c>
      <c r="W14" s="5" t="s">
        <v>133</v>
      </c>
      <c r="X14" s="5" t="s">
        <v>134</v>
      </c>
      <c r="Y14" s="5" t="s">
        <v>135</v>
      </c>
      <c r="Z14" s="5" t="s">
        <v>15</v>
      </c>
      <c r="AA14" s="5" t="s">
        <v>150</v>
      </c>
      <c r="AB14" s="5" t="s">
        <v>151</v>
      </c>
      <c r="AC14" s="5"/>
      <c r="AD14" s="5"/>
      <c r="AE14" s="6">
        <v>0</v>
      </c>
      <c r="AF14" s="6">
        <v>1080000</v>
      </c>
      <c r="AG14" s="6">
        <v>0</v>
      </c>
      <c r="AH14" s="6">
        <v>1080000</v>
      </c>
      <c r="AI14" s="6">
        <v>1080000</v>
      </c>
      <c r="AJ14" s="6">
        <v>0</v>
      </c>
      <c r="AK14"/>
      <c r="AL14" s="4"/>
      <c r="AM14"/>
      <c r="AN14"/>
      <c r="AO14"/>
      <c r="AP14" s="5">
        <v>2015</v>
      </c>
      <c r="AQ14"/>
      <c r="AR14"/>
      <c r="AS14"/>
      <c r="AT14"/>
      <c r="AU14"/>
      <c r="AV14"/>
      <c r="AW14" t="s">
        <v>129</v>
      </c>
      <c r="AX14" s="5" t="s">
        <v>130</v>
      </c>
    </row>
    <row r="15" spans="1:51" x14ac:dyDescent="0.25">
      <c r="A15" s="5" t="s">
        <v>105</v>
      </c>
      <c r="B15" s="5" t="s">
        <v>106</v>
      </c>
      <c r="C15" s="5" t="s">
        <v>107</v>
      </c>
      <c r="D15" s="5" t="s">
        <v>108</v>
      </c>
      <c r="E15" s="5" t="s">
        <v>109</v>
      </c>
      <c r="F15" s="5" t="s">
        <v>110</v>
      </c>
      <c r="G15" s="5" t="s">
        <v>111</v>
      </c>
      <c r="H15" s="5" t="s">
        <v>112</v>
      </c>
      <c r="I15" s="5" t="s">
        <v>113</v>
      </c>
      <c r="J15" s="5"/>
      <c r="K15" s="5"/>
      <c r="L15" s="5" t="s">
        <v>114</v>
      </c>
      <c r="M15" s="5"/>
      <c r="N15" s="5"/>
      <c r="O15" s="5" t="s">
        <v>114</v>
      </c>
      <c r="P15" s="5"/>
      <c r="Q15" s="5"/>
      <c r="R15" s="5" t="s">
        <v>114</v>
      </c>
      <c r="S15" s="5" t="s">
        <v>115</v>
      </c>
      <c r="T15" s="5" t="s">
        <v>116</v>
      </c>
      <c r="U15" s="5" t="s">
        <v>131</v>
      </c>
      <c r="V15" s="5" t="s">
        <v>132</v>
      </c>
      <c r="W15" s="5" t="s">
        <v>133</v>
      </c>
      <c r="X15" s="5" t="s">
        <v>134</v>
      </c>
      <c r="Y15" s="5" t="s">
        <v>135</v>
      </c>
      <c r="Z15" s="5" t="s">
        <v>15</v>
      </c>
      <c r="AA15" s="5" t="s">
        <v>152</v>
      </c>
      <c r="AB15" s="5" t="s">
        <v>153</v>
      </c>
      <c r="AC15" s="5"/>
      <c r="AD15" s="5"/>
      <c r="AE15" s="6">
        <v>0</v>
      </c>
      <c r="AF15" s="6">
        <v>600000</v>
      </c>
      <c r="AG15" s="6">
        <v>0</v>
      </c>
      <c r="AH15" s="6">
        <v>600000</v>
      </c>
      <c r="AI15" s="6">
        <v>600000</v>
      </c>
      <c r="AJ15" s="6">
        <v>0</v>
      </c>
      <c r="AK15"/>
      <c r="AL15" s="4"/>
      <c r="AM15"/>
      <c r="AN15"/>
      <c r="AO15"/>
      <c r="AP15" s="5">
        <v>2015</v>
      </c>
      <c r="AQ15"/>
      <c r="AR15"/>
      <c r="AS15"/>
      <c r="AT15"/>
      <c r="AU15"/>
      <c r="AV15"/>
      <c r="AW15" t="s">
        <v>129</v>
      </c>
      <c r="AX15" s="5" t="s">
        <v>130</v>
      </c>
    </row>
    <row r="16" spans="1:51" x14ac:dyDescent="0.25">
      <c r="A16" s="5" t="s">
        <v>105</v>
      </c>
      <c r="B16" s="5" t="s">
        <v>106</v>
      </c>
      <c r="C16" s="5" t="s">
        <v>107</v>
      </c>
      <c r="D16" s="5" t="s">
        <v>108</v>
      </c>
      <c r="E16" s="5" t="s">
        <v>109</v>
      </c>
      <c r="F16" s="5" t="s">
        <v>110</v>
      </c>
      <c r="G16" s="5" t="s">
        <v>111</v>
      </c>
      <c r="H16" s="5" t="s">
        <v>112</v>
      </c>
      <c r="I16" s="5" t="s">
        <v>113</v>
      </c>
      <c r="J16" s="5"/>
      <c r="K16" s="5"/>
      <c r="L16" s="5" t="s">
        <v>114</v>
      </c>
      <c r="M16" s="5"/>
      <c r="N16" s="5"/>
      <c r="O16" s="5" t="s">
        <v>114</v>
      </c>
      <c r="P16" s="5"/>
      <c r="Q16" s="5"/>
      <c r="R16" s="5" t="s">
        <v>114</v>
      </c>
      <c r="S16" s="5" t="s">
        <v>115</v>
      </c>
      <c r="T16" s="5" t="s">
        <v>116</v>
      </c>
      <c r="U16" s="5" t="s">
        <v>131</v>
      </c>
      <c r="V16" s="5" t="s">
        <v>132</v>
      </c>
      <c r="W16" s="5" t="s">
        <v>154</v>
      </c>
      <c r="X16" s="5" t="s">
        <v>155</v>
      </c>
      <c r="Y16" s="5" t="s">
        <v>156</v>
      </c>
      <c r="Z16" s="5" t="s">
        <v>157</v>
      </c>
      <c r="AA16" s="5" t="s">
        <v>158</v>
      </c>
      <c r="AB16" s="5" t="s">
        <v>159</v>
      </c>
      <c r="AC16" s="5"/>
      <c r="AD16" s="5"/>
      <c r="AE16" s="6">
        <v>0</v>
      </c>
      <c r="AF16" s="6">
        <v>0</v>
      </c>
      <c r="AG16" s="6">
        <v>0</v>
      </c>
      <c r="AH16" s="6">
        <v>-84000000</v>
      </c>
      <c r="AI16" s="6">
        <v>-84000000</v>
      </c>
      <c r="AJ16" s="6">
        <v>-84000000</v>
      </c>
      <c r="AK16"/>
      <c r="AL16" s="4"/>
      <c r="AM16"/>
      <c r="AN16"/>
      <c r="AO16"/>
      <c r="AP16" s="5">
        <v>2015</v>
      </c>
      <c r="AQ16"/>
      <c r="AR16"/>
      <c r="AS16"/>
      <c r="AT16"/>
      <c r="AU16"/>
      <c r="AV16"/>
      <c r="AW16" t="s">
        <v>129</v>
      </c>
      <c r="AX16" s="5" t="s">
        <v>130</v>
      </c>
    </row>
    <row r="17" spans="1:50" x14ac:dyDescent="0.25">
      <c r="A17" s="5" t="s">
        <v>105</v>
      </c>
      <c r="B17" s="5" t="s">
        <v>106</v>
      </c>
      <c r="C17" s="5" t="s">
        <v>107</v>
      </c>
      <c r="D17" s="5" t="s">
        <v>108</v>
      </c>
      <c r="E17" s="5" t="s">
        <v>109</v>
      </c>
      <c r="F17" s="5" t="s">
        <v>110</v>
      </c>
      <c r="G17" s="5" t="s">
        <v>111</v>
      </c>
      <c r="H17" s="5" t="s">
        <v>112</v>
      </c>
      <c r="I17" s="5" t="s">
        <v>113</v>
      </c>
      <c r="J17" s="5"/>
      <c r="K17" s="5"/>
      <c r="L17" s="5" t="s">
        <v>114</v>
      </c>
      <c r="M17" s="5"/>
      <c r="N17" s="5"/>
      <c r="O17" s="5" t="s">
        <v>114</v>
      </c>
      <c r="P17" s="5"/>
      <c r="Q17" s="5"/>
      <c r="R17" s="5" t="s">
        <v>114</v>
      </c>
      <c r="S17" s="5" t="s">
        <v>115</v>
      </c>
      <c r="T17" s="5" t="s">
        <v>116</v>
      </c>
      <c r="U17" s="5" t="s">
        <v>131</v>
      </c>
      <c r="V17" s="5" t="s">
        <v>132</v>
      </c>
      <c r="W17" s="5" t="s">
        <v>154</v>
      </c>
      <c r="X17" s="5" t="s">
        <v>155</v>
      </c>
      <c r="Y17" s="5" t="s">
        <v>160</v>
      </c>
      <c r="Z17" s="5" t="s">
        <v>161</v>
      </c>
      <c r="AA17" s="5" t="s">
        <v>162</v>
      </c>
      <c r="AB17" s="5" t="s">
        <v>163</v>
      </c>
      <c r="AC17" s="5"/>
      <c r="AD17" s="5"/>
      <c r="AE17" s="6">
        <v>0</v>
      </c>
      <c r="AF17" s="6">
        <v>-4800000</v>
      </c>
      <c r="AG17" s="6">
        <v>0</v>
      </c>
      <c r="AH17" s="6">
        <v>-4800000</v>
      </c>
      <c r="AI17" s="6">
        <v>-4800000</v>
      </c>
      <c r="AJ17" s="6">
        <v>0</v>
      </c>
      <c r="AK17"/>
      <c r="AL17" s="4"/>
      <c r="AM17"/>
      <c r="AN17"/>
      <c r="AO17"/>
      <c r="AP17" s="5">
        <v>2015</v>
      </c>
      <c r="AQ17"/>
      <c r="AR17"/>
      <c r="AS17"/>
      <c r="AT17"/>
      <c r="AU17"/>
      <c r="AV17"/>
      <c r="AW17" t="s">
        <v>129</v>
      </c>
      <c r="AX17" s="5" t="s">
        <v>130</v>
      </c>
    </row>
    <row r="18" spans="1:50" x14ac:dyDescent="0.25">
      <c r="A18" s="5" t="s">
        <v>105</v>
      </c>
      <c r="B18" s="5" t="s">
        <v>106</v>
      </c>
      <c r="C18" s="5" t="s">
        <v>107</v>
      </c>
      <c r="D18" s="5" t="s">
        <v>108</v>
      </c>
      <c r="E18" s="5" t="s">
        <v>109</v>
      </c>
      <c r="F18" s="5" t="s">
        <v>110</v>
      </c>
      <c r="G18" s="5" t="s">
        <v>111</v>
      </c>
      <c r="H18" s="5" t="s">
        <v>112</v>
      </c>
      <c r="I18" s="5" t="s">
        <v>113</v>
      </c>
      <c r="J18" s="5"/>
      <c r="K18" s="5"/>
      <c r="L18" s="5" t="s">
        <v>114</v>
      </c>
      <c r="M18" s="5"/>
      <c r="N18" s="5"/>
      <c r="O18" s="5" t="s">
        <v>114</v>
      </c>
      <c r="P18" s="5"/>
      <c r="Q18" s="5"/>
      <c r="R18" s="5" t="s">
        <v>114</v>
      </c>
      <c r="S18" s="5" t="s">
        <v>115</v>
      </c>
      <c r="T18" s="5" t="s">
        <v>116</v>
      </c>
      <c r="U18" s="5" t="s">
        <v>131</v>
      </c>
      <c r="V18" s="5" t="s">
        <v>132</v>
      </c>
      <c r="W18" s="5" t="s">
        <v>154</v>
      </c>
      <c r="X18" s="5" t="s">
        <v>155</v>
      </c>
      <c r="Y18" s="5" t="s">
        <v>160</v>
      </c>
      <c r="Z18" s="5" t="s">
        <v>161</v>
      </c>
      <c r="AA18" s="5" t="s">
        <v>164</v>
      </c>
      <c r="AB18" s="5" t="s">
        <v>165</v>
      </c>
      <c r="AC18" s="5"/>
      <c r="AD18" s="5"/>
      <c r="AE18" s="6">
        <v>0</v>
      </c>
      <c r="AF18" s="6">
        <v>0</v>
      </c>
      <c r="AG18" s="6">
        <v>0</v>
      </c>
      <c r="AH18" s="6">
        <v>-10000000</v>
      </c>
      <c r="AI18" s="6">
        <v>-10000000</v>
      </c>
      <c r="AJ18" s="6">
        <v>-10000000</v>
      </c>
      <c r="AK18"/>
      <c r="AL18" s="4"/>
      <c r="AM18"/>
      <c r="AN18"/>
      <c r="AO18"/>
      <c r="AP18" s="5">
        <v>2015</v>
      </c>
      <c r="AQ18"/>
      <c r="AR18"/>
      <c r="AS18"/>
      <c r="AT18"/>
      <c r="AU18"/>
      <c r="AV18"/>
      <c r="AW18" t="s">
        <v>129</v>
      </c>
      <c r="AX18" s="5" t="s">
        <v>130</v>
      </c>
    </row>
    <row r="19" spans="1:50" x14ac:dyDescent="0.25">
      <c r="A19" s="5" t="s">
        <v>105</v>
      </c>
      <c r="B19" s="5" t="s">
        <v>106</v>
      </c>
      <c r="C19" s="5" t="s">
        <v>107</v>
      </c>
      <c r="D19" s="5" t="s">
        <v>108</v>
      </c>
      <c r="E19" s="5" t="s">
        <v>109</v>
      </c>
      <c r="F19" s="5" t="s">
        <v>110</v>
      </c>
      <c r="G19" s="5" t="s">
        <v>111</v>
      </c>
      <c r="H19" s="5" t="s">
        <v>112</v>
      </c>
      <c r="I19" s="5" t="s">
        <v>113</v>
      </c>
      <c r="J19" s="5"/>
      <c r="K19" s="5"/>
      <c r="L19" s="5" t="s">
        <v>114</v>
      </c>
      <c r="M19" s="5"/>
      <c r="N19" s="5"/>
      <c r="O19" s="5" t="s">
        <v>114</v>
      </c>
      <c r="P19" s="5"/>
      <c r="Q19" s="5"/>
      <c r="R19" s="5" t="s">
        <v>114</v>
      </c>
      <c r="S19" s="5" t="s">
        <v>115</v>
      </c>
      <c r="T19" s="5" t="s">
        <v>116</v>
      </c>
      <c r="U19" s="5" t="s">
        <v>131</v>
      </c>
      <c r="V19" s="5" t="s">
        <v>132</v>
      </c>
      <c r="W19" s="5" t="s">
        <v>154</v>
      </c>
      <c r="X19" s="5" t="s">
        <v>155</v>
      </c>
      <c r="Y19" s="5" t="s">
        <v>166</v>
      </c>
      <c r="Z19" s="5" t="s">
        <v>167</v>
      </c>
      <c r="AA19" s="5" t="s">
        <v>168</v>
      </c>
      <c r="AB19" s="5" t="s">
        <v>169</v>
      </c>
      <c r="AC19" s="5"/>
      <c r="AD19" s="5"/>
      <c r="AE19" s="6">
        <v>0</v>
      </c>
      <c r="AF19" s="6">
        <v>540000</v>
      </c>
      <c r="AG19" s="6">
        <v>0</v>
      </c>
      <c r="AH19" s="6">
        <v>540000</v>
      </c>
      <c r="AI19" s="6">
        <v>540000</v>
      </c>
      <c r="AJ19" s="6">
        <v>0</v>
      </c>
      <c r="AK19"/>
      <c r="AL19" s="4"/>
      <c r="AM19"/>
      <c r="AN19"/>
      <c r="AO19"/>
      <c r="AP19" s="5">
        <v>2015</v>
      </c>
      <c r="AQ19"/>
      <c r="AR19"/>
      <c r="AS19"/>
      <c r="AT19"/>
      <c r="AU19"/>
      <c r="AV19"/>
      <c r="AW19" t="s">
        <v>129</v>
      </c>
      <c r="AX19" s="5" t="s">
        <v>130</v>
      </c>
    </row>
    <row r="20" spans="1:50" x14ac:dyDescent="0.25">
      <c r="A20" s="5" t="s">
        <v>105</v>
      </c>
      <c r="B20" s="5" t="s">
        <v>106</v>
      </c>
      <c r="C20" s="5" t="s">
        <v>107</v>
      </c>
      <c r="D20" s="5" t="s">
        <v>108</v>
      </c>
      <c r="E20" s="5" t="s">
        <v>109</v>
      </c>
      <c r="F20" s="5" t="s">
        <v>110</v>
      </c>
      <c r="G20" s="5" t="s">
        <v>111</v>
      </c>
      <c r="H20" s="5" t="s">
        <v>112</v>
      </c>
      <c r="I20" s="5" t="s">
        <v>113</v>
      </c>
      <c r="J20" s="5"/>
      <c r="K20" s="5"/>
      <c r="L20" s="5" t="s">
        <v>114</v>
      </c>
      <c r="M20" s="5"/>
      <c r="N20" s="5"/>
      <c r="O20" s="5" t="s">
        <v>114</v>
      </c>
      <c r="P20" s="5"/>
      <c r="Q20" s="5"/>
      <c r="R20" s="5" t="s">
        <v>114</v>
      </c>
      <c r="S20" s="5" t="s">
        <v>115</v>
      </c>
      <c r="T20" s="5" t="s">
        <v>116</v>
      </c>
      <c r="U20" s="5" t="s">
        <v>131</v>
      </c>
      <c r="V20" s="5" t="s">
        <v>132</v>
      </c>
      <c r="W20" s="5" t="s">
        <v>154</v>
      </c>
      <c r="X20" s="5" t="s">
        <v>155</v>
      </c>
      <c r="Y20" s="5" t="s">
        <v>166</v>
      </c>
      <c r="Z20" s="5" t="s">
        <v>167</v>
      </c>
      <c r="AA20" s="5" t="s">
        <v>170</v>
      </c>
      <c r="AB20" s="5" t="s">
        <v>171</v>
      </c>
      <c r="AC20" s="5"/>
      <c r="AD20" s="5"/>
      <c r="AE20" s="6">
        <v>0</v>
      </c>
      <c r="AF20" s="6">
        <v>-2400000</v>
      </c>
      <c r="AG20" s="6">
        <v>0</v>
      </c>
      <c r="AH20" s="6">
        <v>-2400000</v>
      </c>
      <c r="AI20" s="6">
        <v>-2400000</v>
      </c>
      <c r="AJ20" s="6">
        <v>0</v>
      </c>
      <c r="AK20"/>
      <c r="AL20" s="4"/>
      <c r="AM20"/>
      <c r="AN20"/>
      <c r="AO20"/>
      <c r="AP20" s="5">
        <v>2015</v>
      </c>
      <c r="AQ20"/>
      <c r="AR20"/>
      <c r="AS20"/>
      <c r="AT20"/>
      <c r="AU20"/>
      <c r="AV20"/>
      <c r="AW20" t="s">
        <v>129</v>
      </c>
      <c r="AX20" s="5" t="s">
        <v>130</v>
      </c>
    </row>
    <row r="21" spans="1:50" x14ac:dyDescent="0.25">
      <c r="A21" s="5" t="s">
        <v>105</v>
      </c>
      <c r="B21" s="5" t="s">
        <v>106</v>
      </c>
      <c r="C21" s="5" t="s">
        <v>107</v>
      </c>
      <c r="D21" s="5" t="s">
        <v>108</v>
      </c>
      <c r="E21" s="5" t="s">
        <v>109</v>
      </c>
      <c r="F21" s="5" t="s">
        <v>110</v>
      </c>
      <c r="G21" s="5" t="s">
        <v>111</v>
      </c>
      <c r="H21" s="5" t="s">
        <v>112</v>
      </c>
      <c r="I21" s="5" t="s">
        <v>113</v>
      </c>
      <c r="J21" s="5"/>
      <c r="K21" s="5"/>
      <c r="L21" s="5" t="s">
        <v>114</v>
      </c>
      <c r="M21" s="5"/>
      <c r="N21" s="5"/>
      <c r="O21" s="5" t="s">
        <v>114</v>
      </c>
      <c r="P21" s="5"/>
      <c r="Q21" s="5"/>
      <c r="R21" s="5" t="s">
        <v>114</v>
      </c>
      <c r="S21" s="5" t="s">
        <v>115</v>
      </c>
      <c r="T21" s="5" t="s">
        <v>116</v>
      </c>
      <c r="U21" s="5" t="s">
        <v>131</v>
      </c>
      <c r="V21" s="5" t="s">
        <v>132</v>
      </c>
      <c r="W21" s="5" t="s">
        <v>154</v>
      </c>
      <c r="X21" s="5" t="s">
        <v>155</v>
      </c>
      <c r="Y21" s="5" t="s">
        <v>166</v>
      </c>
      <c r="Z21" s="5" t="s">
        <v>167</v>
      </c>
      <c r="AA21" s="5" t="s">
        <v>172</v>
      </c>
      <c r="AB21" s="5" t="s">
        <v>173</v>
      </c>
      <c r="AC21" s="5"/>
      <c r="AD21" s="5"/>
      <c r="AE21" s="6">
        <v>0</v>
      </c>
      <c r="AF21" s="6">
        <v>1200000</v>
      </c>
      <c r="AG21" s="6">
        <v>0</v>
      </c>
      <c r="AH21" s="6">
        <v>1200000</v>
      </c>
      <c r="AI21" s="6">
        <v>1200000</v>
      </c>
      <c r="AJ21" s="6">
        <v>0</v>
      </c>
      <c r="AK21"/>
      <c r="AL21" s="4"/>
      <c r="AM21"/>
      <c r="AN21"/>
      <c r="AO21"/>
      <c r="AP21" s="5">
        <v>2015</v>
      </c>
      <c r="AQ21"/>
      <c r="AR21"/>
      <c r="AS21"/>
      <c r="AT21"/>
      <c r="AU21"/>
      <c r="AV21"/>
      <c r="AW21" t="s">
        <v>129</v>
      </c>
      <c r="AX21" s="5" t="s">
        <v>130</v>
      </c>
    </row>
    <row r="22" spans="1:50" x14ac:dyDescent="0.25">
      <c r="A22" s="5" t="s">
        <v>105</v>
      </c>
      <c r="B22" s="5" t="s">
        <v>106</v>
      </c>
      <c r="C22" s="5" t="s">
        <v>107</v>
      </c>
      <c r="D22" s="5" t="s">
        <v>108</v>
      </c>
      <c r="E22" s="5" t="s">
        <v>109</v>
      </c>
      <c r="F22" s="5" t="s">
        <v>110</v>
      </c>
      <c r="G22" s="5" t="s">
        <v>111</v>
      </c>
      <c r="H22" s="5" t="s">
        <v>112</v>
      </c>
      <c r="I22" s="5" t="s">
        <v>113</v>
      </c>
      <c r="J22" s="5"/>
      <c r="K22" s="5"/>
      <c r="L22" s="5" t="s">
        <v>114</v>
      </c>
      <c r="M22" s="5"/>
      <c r="N22" s="5"/>
      <c r="O22" s="5" t="s">
        <v>114</v>
      </c>
      <c r="P22" s="5"/>
      <c r="Q22" s="5"/>
      <c r="R22" s="5" t="s">
        <v>114</v>
      </c>
      <c r="S22" s="5" t="s">
        <v>115</v>
      </c>
      <c r="T22" s="5" t="s">
        <v>116</v>
      </c>
      <c r="U22" s="5" t="s">
        <v>131</v>
      </c>
      <c r="V22" s="5" t="s">
        <v>132</v>
      </c>
      <c r="W22" s="5" t="s">
        <v>154</v>
      </c>
      <c r="X22" s="5" t="s">
        <v>155</v>
      </c>
      <c r="Y22" s="5" t="s">
        <v>166</v>
      </c>
      <c r="Z22" s="5" t="s">
        <v>167</v>
      </c>
      <c r="AA22" s="5" t="s">
        <v>174</v>
      </c>
      <c r="AB22" s="5" t="s">
        <v>175</v>
      </c>
      <c r="AC22" s="5"/>
      <c r="AD22" s="5"/>
      <c r="AE22" s="6">
        <v>0</v>
      </c>
      <c r="AF22" s="6">
        <v>-1440000</v>
      </c>
      <c r="AG22" s="6">
        <v>0</v>
      </c>
      <c r="AH22" s="6">
        <v>-1440000</v>
      </c>
      <c r="AI22" s="6">
        <v>-1440000</v>
      </c>
      <c r="AJ22" s="6">
        <v>0</v>
      </c>
      <c r="AK22"/>
      <c r="AL22" s="4"/>
      <c r="AM22"/>
      <c r="AN22"/>
      <c r="AO22"/>
      <c r="AP22" s="5">
        <v>2015</v>
      </c>
      <c r="AQ22"/>
      <c r="AR22"/>
      <c r="AS22"/>
      <c r="AT22"/>
      <c r="AU22"/>
      <c r="AV22"/>
      <c r="AW22" t="s">
        <v>129</v>
      </c>
      <c r="AX22" s="5" t="s">
        <v>130</v>
      </c>
    </row>
    <row r="23" spans="1:50" x14ac:dyDescent="0.25">
      <c r="A23" s="5" t="s">
        <v>105</v>
      </c>
      <c r="B23" s="5" t="s">
        <v>106</v>
      </c>
      <c r="C23" s="5" t="s">
        <v>107</v>
      </c>
      <c r="D23" s="5" t="s">
        <v>108</v>
      </c>
      <c r="E23" s="5" t="s">
        <v>109</v>
      </c>
      <c r="F23" s="5" t="s">
        <v>110</v>
      </c>
      <c r="G23" s="5" t="s">
        <v>111</v>
      </c>
      <c r="H23" s="5" t="s">
        <v>112</v>
      </c>
      <c r="I23" s="5" t="s">
        <v>113</v>
      </c>
      <c r="J23" s="5" t="s">
        <v>176</v>
      </c>
      <c r="K23" s="5" t="s">
        <v>177</v>
      </c>
      <c r="L23" s="5" t="s">
        <v>178</v>
      </c>
      <c r="M23" s="5"/>
      <c r="N23" s="5"/>
      <c r="O23" s="5" t="s">
        <v>114</v>
      </c>
      <c r="P23" s="5"/>
      <c r="Q23" s="5"/>
      <c r="R23" s="5" t="s">
        <v>114</v>
      </c>
      <c r="S23" s="5" t="s">
        <v>115</v>
      </c>
      <c r="T23" s="5" t="s">
        <v>116</v>
      </c>
      <c r="U23" s="5" t="s">
        <v>131</v>
      </c>
      <c r="V23" s="5" t="s">
        <v>132</v>
      </c>
      <c r="W23" s="5" t="s">
        <v>154</v>
      </c>
      <c r="X23" s="5" t="s">
        <v>155</v>
      </c>
      <c r="Y23" s="5" t="s">
        <v>156</v>
      </c>
      <c r="Z23" s="5" t="s">
        <v>157</v>
      </c>
      <c r="AA23" s="5" t="s">
        <v>158</v>
      </c>
      <c r="AB23" s="5" t="s">
        <v>159</v>
      </c>
      <c r="AC23" s="5"/>
      <c r="AD23" s="5"/>
      <c r="AE23" s="6">
        <v>-81000</v>
      </c>
      <c r="AF23" s="6">
        <v>-240000</v>
      </c>
      <c r="AG23" s="6">
        <v>0</v>
      </c>
      <c r="AH23" s="6">
        <v>0</v>
      </c>
      <c r="AI23" s="6">
        <v>0</v>
      </c>
      <c r="AJ23" s="6">
        <v>240000</v>
      </c>
      <c r="AK23"/>
      <c r="AL23" s="4"/>
      <c r="AM23"/>
      <c r="AN23"/>
      <c r="AO23"/>
      <c r="AP23" s="5">
        <v>2015</v>
      </c>
      <c r="AQ23"/>
      <c r="AR23"/>
      <c r="AS23"/>
      <c r="AT23"/>
      <c r="AU23"/>
      <c r="AV23"/>
      <c r="AW23" t="s">
        <v>129</v>
      </c>
      <c r="AX23" s="5" t="s">
        <v>130</v>
      </c>
    </row>
    <row r="24" spans="1:50" x14ac:dyDescent="0.25">
      <c r="A24" s="5" t="s">
        <v>105</v>
      </c>
      <c r="B24" s="5" t="s">
        <v>106</v>
      </c>
      <c r="C24" s="5" t="s">
        <v>107</v>
      </c>
      <c r="D24" s="5" t="s">
        <v>108</v>
      </c>
      <c r="E24" s="5" t="s">
        <v>109</v>
      </c>
      <c r="F24" s="5" t="s">
        <v>110</v>
      </c>
      <c r="G24" s="5" t="s">
        <v>111</v>
      </c>
      <c r="H24" s="5" t="s">
        <v>112</v>
      </c>
      <c r="I24" s="5" t="s">
        <v>113</v>
      </c>
      <c r="J24" s="5" t="s">
        <v>176</v>
      </c>
      <c r="K24" s="5" t="s">
        <v>177</v>
      </c>
      <c r="L24" s="5" t="s">
        <v>178</v>
      </c>
      <c r="M24" s="5"/>
      <c r="N24" s="5"/>
      <c r="O24" s="5" t="s">
        <v>114</v>
      </c>
      <c r="P24" s="5"/>
      <c r="Q24" s="5"/>
      <c r="R24" s="5" t="s">
        <v>114</v>
      </c>
      <c r="S24" s="5" t="s">
        <v>115</v>
      </c>
      <c r="T24" s="5" t="s">
        <v>116</v>
      </c>
      <c r="U24" s="5" t="s">
        <v>131</v>
      </c>
      <c r="V24" s="5" t="s">
        <v>132</v>
      </c>
      <c r="W24" s="5" t="s">
        <v>154</v>
      </c>
      <c r="X24" s="5" t="s">
        <v>155</v>
      </c>
      <c r="Y24" s="5" t="s">
        <v>160</v>
      </c>
      <c r="Z24" s="5" t="s">
        <v>161</v>
      </c>
      <c r="AA24" s="5" t="s">
        <v>164</v>
      </c>
      <c r="AB24" s="5" t="s">
        <v>165</v>
      </c>
      <c r="AC24" s="5"/>
      <c r="AD24" s="5"/>
      <c r="AE24" s="6">
        <v>-100000</v>
      </c>
      <c r="AF24" s="6">
        <v>-3360000</v>
      </c>
      <c r="AG24" s="6">
        <v>0</v>
      </c>
      <c r="AH24" s="6">
        <v>0</v>
      </c>
      <c r="AI24" s="6">
        <v>0</v>
      </c>
      <c r="AJ24" s="6">
        <v>3360000</v>
      </c>
      <c r="AK24"/>
      <c r="AL24" s="4"/>
      <c r="AM24"/>
      <c r="AN24"/>
      <c r="AO24"/>
      <c r="AP24" s="5">
        <v>2015</v>
      </c>
      <c r="AQ24"/>
      <c r="AR24"/>
      <c r="AS24"/>
      <c r="AT24"/>
      <c r="AU24"/>
      <c r="AV24"/>
      <c r="AW24" t="s">
        <v>129</v>
      </c>
      <c r="AX24" s="5" t="s">
        <v>130</v>
      </c>
    </row>
    <row r="25" spans="1:50" x14ac:dyDescent="0.25">
      <c r="A25" s="5" t="s">
        <v>105</v>
      </c>
      <c r="B25" s="5" t="s">
        <v>106</v>
      </c>
      <c r="C25" s="5" t="s">
        <v>107</v>
      </c>
      <c r="D25" s="5" t="s">
        <v>108</v>
      </c>
      <c r="E25" s="5" t="s">
        <v>109</v>
      </c>
      <c r="F25" s="5" t="s">
        <v>110</v>
      </c>
      <c r="G25" s="5" t="s">
        <v>111</v>
      </c>
      <c r="H25" s="5" t="s">
        <v>112</v>
      </c>
      <c r="I25" s="5" t="s">
        <v>113</v>
      </c>
      <c r="J25" s="5" t="s">
        <v>179</v>
      </c>
      <c r="K25" s="5" t="s">
        <v>180</v>
      </c>
      <c r="L25" s="5" t="s">
        <v>181</v>
      </c>
      <c r="M25" s="5"/>
      <c r="N25" s="5"/>
      <c r="O25" s="5" t="s">
        <v>114</v>
      </c>
      <c r="P25" s="5"/>
      <c r="Q25" s="5"/>
      <c r="R25" s="5" t="s">
        <v>114</v>
      </c>
      <c r="S25" s="5" t="s">
        <v>115</v>
      </c>
      <c r="T25" s="5" t="s">
        <v>116</v>
      </c>
      <c r="U25" s="5" t="s">
        <v>117</v>
      </c>
      <c r="V25" s="5" t="s">
        <v>118</v>
      </c>
      <c r="W25" s="5" t="s">
        <v>119</v>
      </c>
      <c r="X25" s="5" t="s">
        <v>120</v>
      </c>
      <c r="Y25" s="5" t="s">
        <v>121</v>
      </c>
      <c r="Z25" s="5" t="s">
        <v>6</v>
      </c>
      <c r="AA25" s="5" t="s">
        <v>122</v>
      </c>
      <c r="AB25" s="5" t="s">
        <v>123</v>
      </c>
      <c r="AC25" s="5"/>
      <c r="AD25" s="5"/>
      <c r="AE25" s="6">
        <v>-200000</v>
      </c>
      <c r="AF25" s="6">
        <v>-336000</v>
      </c>
      <c r="AG25" s="6">
        <v>-240000</v>
      </c>
      <c r="AH25" s="6">
        <v>-336000</v>
      </c>
      <c r="AI25" s="6">
        <v>-576000</v>
      </c>
      <c r="AJ25" s="6">
        <v>-240000</v>
      </c>
      <c r="AK25"/>
      <c r="AL25" s="4"/>
      <c r="AM25"/>
      <c r="AN25"/>
      <c r="AO25"/>
      <c r="AP25" s="5">
        <v>2015</v>
      </c>
      <c r="AQ25"/>
      <c r="AR25"/>
      <c r="AS25"/>
      <c r="AT25"/>
      <c r="AU25"/>
      <c r="AV25"/>
      <c r="AW25" t="s">
        <v>129</v>
      </c>
      <c r="AX25" s="5" t="s">
        <v>130</v>
      </c>
    </row>
    <row r="26" spans="1:50" x14ac:dyDescent="0.25">
      <c r="A26" s="5" t="s">
        <v>105</v>
      </c>
      <c r="B26" s="5" t="s">
        <v>106</v>
      </c>
      <c r="C26" s="5" t="s">
        <v>107</v>
      </c>
      <c r="D26" s="5" t="s">
        <v>108</v>
      </c>
      <c r="E26" s="5" t="s">
        <v>109</v>
      </c>
      <c r="F26" s="5" t="s">
        <v>110</v>
      </c>
      <c r="G26" s="5" t="s">
        <v>184</v>
      </c>
      <c r="H26" s="5" t="s">
        <v>185</v>
      </c>
      <c r="I26" s="5" t="s">
        <v>186</v>
      </c>
      <c r="J26" s="5"/>
      <c r="K26" s="5"/>
      <c r="L26" s="5" t="s">
        <v>114</v>
      </c>
      <c r="M26" s="5"/>
      <c r="N26" s="5"/>
      <c r="O26" s="5" t="s">
        <v>114</v>
      </c>
      <c r="P26" s="5"/>
      <c r="Q26" s="5"/>
      <c r="R26" s="5" t="s">
        <v>114</v>
      </c>
      <c r="S26" s="5" t="s">
        <v>115</v>
      </c>
      <c r="T26" s="5" t="s">
        <v>116</v>
      </c>
      <c r="U26" s="5" t="s">
        <v>117</v>
      </c>
      <c r="V26" s="5" t="s">
        <v>118</v>
      </c>
      <c r="W26" s="5" t="s">
        <v>187</v>
      </c>
      <c r="X26" s="5" t="s">
        <v>188</v>
      </c>
      <c r="Y26" s="5" t="s">
        <v>189</v>
      </c>
      <c r="Z26" s="5" t="s">
        <v>190</v>
      </c>
      <c r="AA26" s="5" t="s">
        <v>191</v>
      </c>
      <c r="AB26" s="5" t="s">
        <v>192</v>
      </c>
      <c r="AC26" s="5"/>
      <c r="AD26" s="5"/>
      <c r="AE26" s="6">
        <v>200000</v>
      </c>
      <c r="AF26" s="6">
        <v>171152</v>
      </c>
      <c r="AG26" s="6">
        <v>60000</v>
      </c>
      <c r="AH26" s="6">
        <v>140000</v>
      </c>
      <c r="AI26" s="6">
        <v>200000</v>
      </c>
      <c r="AJ26" s="6">
        <v>28848</v>
      </c>
      <c r="AK26"/>
      <c r="AL26" s="4"/>
      <c r="AM26"/>
      <c r="AN26"/>
      <c r="AO26"/>
      <c r="AP26" s="5">
        <v>2015</v>
      </c>
      <c r="AQ26"/>
      <c r="AR26"/>
      <c r="AS26"/>
      <c r="AT26"/>
      <c r="AU26"/>
      <c r="AV26"/>
      <c r="AW26" t="s">
        <v>129</v>
      </c>
      <c r="AX26" s="5" t="s">
        <v>130</v>
      </c>
    </row>
    <row r="27" spans="1:50" x14ac:dyDescent="0.25">
      <c r="A27" s="5" t="s">
        <v>105</v>
      </c>
      <c r="B27" s="5" t="s">
        <v>106</v>
      </c>
      <c r="C27" s="5" t="s">
        <v>107</v>
      </c>
      <c r="D27" s="5" t="s">
        <v>108</v>
      </c>
      <c r="E27" s="5" t="s">
        <v>109</v>
      </c>
      <c r="F27" s="5" t="s">
        <v>110</v>
      </c>
      <c r="G27" s="5" t="s">
        <v>184</v>
      </c>
      <c r="H27" s="5" t="s">
        <v>185</v>
      </c>
      <c r="I27" s="5" t="s">
        <v>186</v>
      </c>
      <c r="J27" s="5"/>
      <c r="K27" s="5"/>
      <c r="L27" s="5" t="s">
        <v>114</v>
      </c>
      <c r="M27" s="5"/>
      <c r="N27" s="5"/>
      <c r="O27" s="5" t="s">
        <v>114</v>
      </c>
      <c r="P27" s="5"/>
      <c r="Q27" s="5"/>
      <c r="R27" s="5" t="s">
        <v>114</v>
      </c>
      <c r="S27" s="5" t="s">
        <v>115</v>
      </c>
      <c r="T27" s="5" t="s">
        <v>116</v>
      </c>
      <c r="U27" s="5" t="s">
        <v>117</v>
      </c>
      <c r="V27" s="5" t="s">
        <v>118</v>
      </c>
      <c r="W27" s="5" t="s">
        <v>119</v>
      </c>
      <c r="X27" s="5" t="s">
        <v>120</v>
      </c>
      <c r="Y27" s="5" t="s">
        <v>121</v>
      </c>
      <c r="Z27" s="5" t="s">
        <v>6</v>
      </c>
      <c r="AA27" s="5" t="s">
        <v>193</v>
      </c>
      <c r="AB27" s="5" t="s">
        <v>194</v>
      </c>
      <c r="AC27" s="5"/>
      <c r="AD27" s="5"/>
      <c r="AE27" s="6">
        <v>-400000</v>
      </c>
      <c r="AF27" s="6">
        <v>-600000</v>
      </c>
      <c r="AG27" s="6">
        <v>-480000</v>
      </c>
      <c r="AH27" s="6">
        <v>-600000</v>
      </c>
      <c r="AI27" s="6">
        <v>-1080000</v>
      </c>
      <c r="AJ27" s="6">
        <v>-480000</v>
      </c>
      <c r="AK27"/>
      <c r="AL27" s="4"/>
      <c r="AM27"/>
      <c r="AN27"/>
      <c r="AO27"/>
      <c r="AP27" s="5">
        <v>2015</v>
      </c>
      <c r="AQ27"/>
      <c r="AR27"/>
      <c r="AS27"/>
      <c r="AT27"/>
      <c r="AU27"/>
      <c r="AV27"/>
      <c r="AW27" t="s">
        <v>129</v>
      </c>
      <c r="AX27" s="5" t="s">
        <v>130</v>
      </c>
    </row>
    <row r="28" spans="1:50" x14ac:dyDescent="0.25">
      <c r="A28" s="5" t="s">
        <v>105</v>
      </c>
      <c r="B28" s="5" t="s">
        <v>106</v>
      </c>
      <c r="C28" s="5" t="s">
        <v>107</v>
      </c>
      <c r="D28" s="5" t="s">
        <v>108</v>
      </c>
      <c r="E28" s="5" t="s">
        <v>109</v>
      </c>
      <c r="F28" s="5" t="s">
        <v>110</v>
      </c>
      <c r="G28" s="5" t="s">
        <v>184</v>
      </c>
      <c r="H28" s="5" t="s">
        <v>185</v>
      </c>
      <c r="I28" s="5" t="s">
        <v>186</v>
      </c>
      <c r="J28" s="5"/>
      <c r="K28" s="5"/>
      <c r="L28" s="5" t="s">
        <v>114</v>
      </c>
      <c r="M28" s="5"/>
      <c r="N28" s="5"/>
      <c r="O28" s="5" t="s">
        <v>114</v>
      </c>
      <c r="P28" s="5"/>
      <c r="Q28" s="5"/>
      <c r="R28" s="5" t="s">
        <v>114</v>
      </c>
      <c r="S28" s="5" t="s">
        <v>115</v>
      </c>
      <c r="T28" s="5" t="s">
        <v>116</v>
      </c>
      <c r="U28" s="5" t="s">
        <v>131</v>
      </c>
      <c r="V28" s="5" t="s">
        <v>132</v>
      </c>
      <c r="W28" s="5" t="s">
        <v>133</v>
      </c>
      <c r="X28" s="5" t="s">
        <v>134</v>
      </c>
      <c r="Y28" s="5" t="s">
        <v>135</v>
      </c>
      <c r="Z28" s="5" t="s">
        <v>15</v>
      </c>
      <c r="AA28" s="5" t="s">
        <v>140</v>
      </c>
      <c r="AB28" s="5" t="s">
        <v>141</v>
      </c>
      <c r="AC28" s="5"/>
      <c r="AD28" s="5"/>
      <c r="AE28" s="6">
        <v>0</v>
      </c>
      <c r="AF28" s="6">
        <v>200000</v>
      </c>
      <c r="AG28" s="6">
        <v>0</v>
      </c>
      <c r="AH28" s="6">
        <v>0</v>
      </c>
      <c r="AI28" s="6">
        <v>0</v>
      </c>
      <c r="AJ28" s="6">
        <v>-200000</v>
      </c>
      <c r="AK28"/>
      <c r="AL28" s="4"/>
      <c r="AM28"/>
      <c r="AN28"/>
      <c r="AO28"/>
      <c r="AP28" s="5">
        <v>2015</v>
      </c>
      <c r="AQ28"/>
      <c r="AR28"/>
      <c r="AS28"/>
      <c r="AT28"/>
      <c r="AU28"/>
      <c r="AV28"/>
      <c r="AW28" t="s">
        <v>129</v>
      </c>
      <c r="AX28" s="5" t="s">
        <v>130</v>
      </c>
    </row>
    <row r="29" spans="1:50" x14ac:dyDescent="0.25">
      <c r="A29" s="5" t="s">
        <v>105</v>
      </c>
      <c r="B29" s="5" t="s">
        <v>106</v>
      </c>
      <c r="C29" s="5" t="s">
        <v>107</v>
      </c>
      <c r="D29" s="5" t="s">
        <v>108</v>
      </c>
      <c r="E29" s="5" t="s">
        <v>109</v>
      </c>
      <c r="F29" s="5" t="s">
        <v>110</v>
      </c>
      <c r="G29" s="5" t="s">
        <v>184</v>
      </c>
      <c r="H29" s="5" t="s">
        <v>185</v>
      </c>
      <c r="I29" s="5" t="s">
        <v>186</v>
      </c>
      <c r="J29" s="5"/>
      <c r="K29" s="5"/>
      <c r="L29" s="5" t="s">
        <v>114</v>
      </c>
      <c r="M29" s="5"/>
      <c r="N29" s="5"/>
      <c r="O29" s="5" t="s">
        <v>114</v>
      </c>
      <c r="P29" s="5"/>
      <c r="Q29" s="5"/>
      <c r="R29" s="5" t="s">
        <v>114</v>
      </c>
      <c r="S29" s="5" t="s">
        <v>115</v>
      </c>
      <c r="T29" s="5" t="s">
        <v>116</v>
      </c>
      <c r="U29" s="5" t="s">
        <v>131</v>
      </c>
      <c r="V29" s="5" t="s">
        <v>132</v>
      </c>
      <c r="W29" s="5" t="s">
        <v>133</v>
      </c>
      <c r="X29" s="5" t="s">
        <v>134</v>
      </c>
      <c r="Y29" s="5" t="s">
        <v>135</v>
      </c>
      <c r="Z29" s="5" t="s">
        <v>15</v>
      </c>
      <c r="AA29" s="5" t="s">
        <v>142</v>
      </c>
      <c r="AB29" s="5" t="s">
        <v>143</v>
      </c>
      <c r="AC29" s="5"/>
      <c r="AD29" s="5"/>
      <c r="AE29" s="6">
        <v>0</v>
      </c>
      <c r="AF29" s="6">
        <v>400000</v>
      </c>
      <c r="AG29" s="6">
        <v>0</v>
      </c>
      <c r="AH29" s="6">
        <v>0</v>
      </c>
      <c r="AI29" s="6">
        <v>0</v>
      </c>
      <c r="AJ29" s="6">
        <v>-400000</v>
      </c>
      <c r="AK29"/>
      <c r="AL29" s="4"/>
      <c r="AM29"/>
      <c r="AN29"/>
      <c r="AO29"/>
      <c r="AP29" s="5">
        <v>2015</v>
      </c>
      <c r="AQ29"/>
      <c r="AR29"/>
      <c r="AS29"/>
      <c r="AT29"/>
      <c r="AU29"/>
      <c r="AV29"/>
      <c r="AW29" t="s">
        <v>129</v>
      </c>
      <c r="AX29" s="5" t="s">
        <v>130</v>
      </c>
    </row>
    <row r="30" spans="1:50" x14ac:dyDescent="0.25">
      <c r="A30" s="5" t="s">
        <v>105</v>
      </c>
      <c r="B30" s="5" t="s">
        <v>106</v>
      </c>
      <c r="C30" s="5" t="s">
        <v>107</v>
      </c>
      <c r="D30" s="5" t="s">
        <v>108</v>
      </c>
      <c r="E30" s="5" t="s">
        <v>109</v>
      </c>
      <c r="F30" s="5" t="s">
        <v>110</v>
      </c>
      <c r="G30" s="5" t="s">
        <v>184</v>
      </c>
      <c r="H30" s="5" t="s">
        <v>185</v>
      </c>
      <c r="I30" s="5" t="s">
        <v>186</v>
      </c>
      <c r="J30" s="5"/>
      <c r="K30" s="5"/>
      <c r="L30" s="5" t="s">
        <v>114</v>
      </c>
      <c r="M30" s="5"/>
      <c r="N30" s="5"/>
      <c r="O30" s="5" t="s">
        <v>114</v>
      </c>
      <c r="P30" s="5"/>
      <c r="Q30" s="5"/>
      <c r="R30" s="5" t="s">
        <v>114</v>
      </c>
      <c r="S30" s="5" t="s">
        <v>115</v>
      </c>
      <c r="T30" s="5" t="s">
        <v>116</v>
      </c>
      <c r="U30" s="5" t="s">
        <v>131</v>
      </c>
      <c r="V30" s="5" t="s">
        <v>132</v>
      </c>
      <c r="W30" s="5" t="s">
        <v>133</v>
      </c>
      <c r="X30" s="5" t="s">
        <v>134</v>
      </c>
      <c r="Y30" s="5" t="s">
        <v>135</v>
      </c>
      <c r="Z30" s="5" t="s">
        <v>15</v>
      </c>
      <c r="AA30" s="5" t="s">
        <v>144</v>
      </c>
      <c r="AB30" s="5" t="s">
        <v>145</v>
      </c>
      <c r="AC30" s="5"/>
      <c r="AD30" s="5"/>
      <c r="AE30" s="6">
        <v>40000</v>
      </c>
      <c r="AF30" s="6">
        <v>0</v>
      </c>
      <c r="AG30" s="6">
        <v>0</v>
      </c>
      <c r="AH30" s="6">
        <v>0</v>
      </c>
      <c r="AI30" s="6">
        <v>0</v>
      </c>
      <c r="AJ30" s="6">
        <v>0</v>
      </c>
      <c r="AK30"/>
      <c r="AL30" s="4"/>
      <c r="AM30"/>
      <c r="AN30"/>
      <c r="AO30"/>
      <c r="AP30" s="5">
        <v>2015</v>
      </c>
      <c r="AQ30"/>
      <c r="AR30"/>
      <c r="AS30"/>
      <c r="AT30"/>
      <c r="AU30"/>
      <c r="AV30"/>
      <c r="AW30" t="s">
        <v>129</v>
      </c>
      <c r="AX30" s="5" t="s">
        <v>130</v>
      </c>
    </row>
    <row r="31" spans="1:50" x14ac:dyDescent="0.25">
      <c r="A31" s="5" t="s">
        <v>105</v>
      </c>
      <c r="B31" s="5" t="s">
        <v>106</v>
      </c>
      <c r="C31" s="5" t="s">
        <v>107</v>
      </c>
      <c r="D31" s="5" t="s">
        <v>108</v>
      </c>
      <c r="E31" s="5" t="s">
        <v>109</v>
      </c>
      <c r="F31" s="5" t="s">
        <v>110</v>
      </c>
      <c r="G31" s="5" t="s">
        <v>184</v>
      </c>
      <c r="H31" s="5" t="s">
        <v>185</v>
      </c>
      <c r="I31" s="5" t="s">
        <v>186</v>
      </c>
      <c r="J31" s="5" t="s">
        <v>195</v>
      </c>
      <c r="K31" s="5" t="s">
        <v>183</v>
      </c>
      <c r="L31" s="5" t="s">
        <v>196</v>
      </c>
      <c r="M31" s="5"/>
      <c r="N31" s="5"/>
      <c r="O31" s="5" t="s">
        <v>114</v>
      </c>
      <c r="P31" s="5"/>
      <c r="Q31" s="5"/>
      <c r="R31" s="5" t="s">
        <v>114</v>
      </c>
      <c r="S31" s="5" t="s">
        <v>115</v>
      </c>
      <c r="T31" s="5" t="s">
        <v>116</v>
      </c>
      <c r="U31" s="5" t="s">
        <v>117</v>
      </c>
      <c r="V31" s="5" t="s">
        <v>118</v>
      </c>
      <c r="W31" s="5" t="s">
        <v>119</v>
      </c>
      <c r="X31" s="5" t="s">
        <v>120</v>
      </c>
      <c r="Y31" s="5" t="s">
        <v>121</v>
      </c>
      <c r="Z31" s="5" t="s">
        <v>6</v>
      </c>
      <c r="AA31" s="5" t="s">
        <v>193</v>
      </c>
      <c r="AB31" s="5" t="s">
        <v>194</v>
      </c>
      <c r="AC31" s="5"/>
      <c r="AD31" s="5"/>
      <c r="AE31" s="6">
        <v>-200000</v>
      </c>
      <c r="AF31" s="6">
        <v>-528000</v>
      </c>
      <c r="AG31" s="6">
        <v>-240000</v>
      </c>
      <c r="AH31" s="6">
        <v>-528000</v>
      </c>
      <c r="AI31" s="6">
        <v>-768000</v>
      </c>
      <c r="AJ31" s="6">
        <v>-240000</v>
      </c>
      <c r="AK31"/>
      <c r="AL31" s="4"/>
      <c r="AM31"/>
      <c r="AN31"/>
      <c r="AO31"/>
      <c r="AP31" s="5">
        <v>2015</v>
      </c>
      <c r="AQ31"/>
      <c r="AR31"/>
      <c r="AS31"/>
      <c r="AT31"/>
      <c r="AU31"/>
      <c r="AV31"/>
      <c r="AW31" t="s">
        <v>129</v>
      </c>
      <c r="AX31" s="5" t="s">
        <v>130</v>
      </c>
    </row>
    <row r="32" spans="1:50" x14ac:dyDescent="0.25">
      <c r="A32" s="5" t="s">
        <v>105</v>
      </c>
      <c r="B32" s="5" t="s">
        <v>106</v>
      </c>
      <c r="C32" s="5" t="s">
        <v>107</v>
      </c>
      <c r="D32" s="5" t="s">
        <v>108</v>
      </c>
      <c r="E32" s="5" t="s">
        <v>109</v>
      </c>
      <c r="F32" s="5" t="s">
        <v>110</v>
      </c>
      <c r="G32" s="5" t="s">
        <v>197</v>
      </c>
      <c r="H32" s="5" t="s">
        <v>198</v>
      </c>
      <c r="I32" s="5" t="s">
        <v>199</v>
      </c>
      <c r="J32" s="5" t="s">
        <v>200</v>
      </c>
      <c r="K32" s="5" t="s">
        <v>180</v>
      </c>
      <c r="L32" s="5" t="s">
        <v>201</v>
      </c>
      <c r="M32" s="5"/>
      <c r="N32" s="5"/>
      <c r="O32" s="5" t="s">
        <v>114</v>
      </c>
      <c r="P32" s="5"/>
      <c r="Q32" s="5"/>
      <c r="R32" s="5" t="s">
        <v>114</v>
      </c>
      <c r="S32" s="5" t="s">
        <v>115</v>
      </c>
      <c r="T32" s="5" t="s">
        <v>116</v>
      </c>
      <c r="U32" s="5" t="s">
        <v>117</v>
      </c>
      <c r="V32" s="5" t="s">
        <v>118</v>
      </c>
      <c r="W32" s="5" t="s">
        <v>119</v>
      </c>
      <c r="X32" s="5" t="s">
        <v>120</v>
      </c>
      <c r="Y32" s="5" t="s">
        <v>121</v>
      </c>
      <c r="Z32" s="5" t="s">
        <v>6</v>
      </c>
      <c r="AA32" s="5" t="s">
        <v>122</v>
      </c>
      <c r="AB32" s="5" t="s">
        <v>123</v>
      </c>
      <c r="AC32" s="5"/>
      <c r="AD32" s="5"/>
      <c r="AE32" s="6">
        <v>0</v>
      </c>
      <c r="AF32" s="6">
        <v>-192000</v>
      </c>
      <c r="AG32" s="6">
        <v>0</v>
      </c>
      <c r="AH32" s="6">
        <v>-192000</v>
      </c>
      <c r="AI32" s="6">
        <v>-192000</v>
      </c>
      <c r="AJ32" s="6">
        <v>0</v>
      </c>
      <c r="AK32"/>
      <c r="AL32" s="4"/>
      <c r="AM32"/>
      <c r="AN32"/>
      <c r="AO32"/>
      <c r="AP32" s="5">
        <v>2015</v>
      </c>
      <c r="AQ32"/>
      <c r="AR32"/>
      <c r="AS32"/>
      <c r="AT32"/>
      <c r="AU32"/>
      <c r="AV32"/>
      <c r="AW32" t="s">
        <v>129</v>
      </c>
      <c r="AX32" s="5" t="s">
        <v>130</v>
      </c>
    </row>
    <row r="33" spans="1:50" x14ac:dyDescent="0.25">
      <c r="A33" s="5" t="s">
        <v>105</v>
      </c>
      <c r="B33" s="5" t="s">
        <v>106</v>
      </c>
      <c r="C33" s="5" t="s">
        <v>107</v>
      </c>
      <c r="D33" s="5" t="s">
        <v>108</v>
      </c>
      <c r="E33" s="5" t="s">
        <v>109</v>
      </c>
      <c r="F33" s="5" t="s">
        <v>110</v>
      </c>
      <c r="G33" s="5" t="s">
        <v>202</v>
      </c>
      <c r="H33" s="5" t="s">
        <v>203</v>
      </c>
      <c r="I33" s="5" t="s">
        <v>204</v>
      </c>
      <c r="J33" s="5"/>
      <c r="K33" s="5"/>
      <c r="L33" s="5" t="s">
        <v>114</v>
      </c>
      <c r="M33" s="5"/>
      <c r="N33" s="5"/>
      <c r="O33" s="5" t="s">
        <v>114</v>
      </c>
      <c r="P33" s="5"/>
      <c r="Q33" s="5"/>
      <c r="R33" s="5" t="s">
        <v>114</v>
      </c>
      <c r="S33" s="5" t="s">
        <v>115</v>
      </c>
      <c r="T33" s="5" t="s">
        <v>116</v>
      </c>
      <c r="U33" s="5" t="s">
        <v>131</v>
      </c>
      <c r="V33" s="5" t="s">
        <v>132</v>
      </c>
      <c r="W33" s="5" t="s">
        <v>133</v>
      </c>
      <c r="X33" s="5" t="s">
        <v>134</v>
      </c>
      <c r="Y33" s="5" t="s">
        <v>135</v>
      </c>
      <c r="Z33" s="5" t="s">
        <v>15</v>
      </c>
      <c r="AA33" s="5" t="s">
        <v>140</v>
      </c>
      <c r="AB33" s="5" t="s">
        <v>141</v>
      </c>
      <c r="AC33" s="5"/>
      <c r="AD33" s="5"/>
      <c r="AE33" s="6">
        <v>0</v>
      </c>
      <c r="AF33" s="6">
        <v>200000</v>
      </c>
      <c r="AG33" s="6">
        <v>0</v>
      </c>
      <c r="AH33" s="6">
        <v>0</v>
      </c>
      <c r="AI33" s="6">
        <v>0</v>
      </c>
      <c r="AJ33" s="6">
        <v>-200000</v>
      </c>
      <c r="AK33"/>
      <c r="AL33" s="4"/>
      <c r="AM33"/>
      <c r="AN33"/>
      <c r="AO33"/>
      <c r="AP33" s="5">
        <v>2015</v>
      </c>
      <c r="AQ33"/>
      <c r="AR33"/>
      <c r="AS33"/>
      <c r="AT33"/>
      <c r="AU33"/>
      <c r="AV33"/>
      <c r="AW33" t="s">
        <v>129</v>
      </c>
      <c r="AX33" s="5" t="s">
        <v>130</v>
      </c>
    </row>
    <row r="34" spans="1:50" x14ac:dyDescent="0.25">
      <c r="A34" s="5" t="s">
        <v>105</v>
      </c>
      <c r="B34" s="5" t="s">
        <v>106</v>
      </c>
      <c r="C34" s="5" t="s">
        <v>107</v>
      </c>
      <c r="D34" s="5" t="s">
        <v>108</v>
      </c>
      <c r="E34" s="5" t="s">
        <v>109</v>
      </c>
      <c r="F34" s="5" t="s">
        <v>110</v>
      </c>
      <c r="G34" s="5" t="s">
        <v>202</v>
      </c>
      <c r="H34" s="5" t="s">
        <v>203</v>
      </c>
      <c r="I34" s="5" t="s">
        <v>204</v>
      </c>
      <c r="J34" s="5" t="s">
        <v>205</v>
      </c>
      <c r="K34" s="5" t="s">
        <v>182</v>
      </c>
      <c r="L34" s="5" t="s">
        <v>206</v>
      </c>
      <c r="M34" s="5"/>
      <c r="N34" s="5"/>
      <c r="O34" s="5" t="s">
        <v>114</v>
      </c>
      <c r="P34" s="5"/>
      <c r="Q34" s="5"/>
      <c r="R34" s="5" t="s">
        <v>114</v>
      </c>
      <c r="S34" s="5" t="s">
        <v>115</v>
      </c>
      <c r="T34" s="5" t="s">
        <v>116</v>
      </c>
      <c r="U34" s="5" t="s">
        <v>117</v>
      </c>
      <c r="V34" s="5" t="s">
        <v>118</v>
      </c>
      <c r="W34" s="5" t="s">
        <v>119</v>
      </c>
      <c r="X34" s="5" t="s">
        <v>120</v>
      </c>
      <c r="Y34" s="5" t="s">
        <v>121</v>
      </c>
      <c r="Z34" s="5" t="s">
        <v>6</v>
      </c>
      <c r="AA34" s="5" t="s">
        <v>122</v>
      </c>
      <c r="AB34" s="5" t="s">
        <v>123</v>
      </c>
      <c r="AC34" s="5"/>
      <c r="AD34" s="5"/>
      <c r="AE34" s="6">
        <v>0</v>
      </c>
      <c r="AF34" s="6">
        <v>-384000</v>
      </c>
      <c r="AG34" s="6">
        <v>0</v>
      </c>
      <c r="AH34" s="6">
        <v>-384000</v>
      </c>
      <c r="AI34" s="6">
        <v>-384000</v>
      </c>
      <c r="AJ34" s="6">
        <v>0</v>
      </c>
      <c r="AK34"/>
      <c r="AL34" s="4"/>
      <c r="AM34"/>
      <c r="AN34"/>
      <c r="AO34"/>
      <c r="AP34" s="5">
        <v>2015</v>
      </c>
      <c r="AQ34"/>
      <c r="AR34"/>
      <c r="AS34"/>
      <c r="AT34"/>
      <c r="AU34"/>
      <c r="AV34"/>
      <c r="AW34" t="s">
        <v>129</v>
      </c>
      <c r="AX34" s="5" t="s">
        <v>130</v>
      </c>
    </row>
    <row r="35" spans="1:50" x14ac:dyDescent="0.25">
      <c r="A35" s="5" t="s">
        <v>105</v>
      </c>
      <c r="B35" s="5" t="s">
        <v>106</v>
      </c>
      <c r="C35" s="5" t="s">
        <v>107</v>
      </c>
      <c r="D35" s="5" t="s">
        <v>108</v>
      </c>
      <c r="E35" s="5" t="s">
        <v>109</v>
      </c>
      <c r="F35" s="5" t="s">
        <v>110</v>
      </c>
      <c r="G35" s="5" t="s">
        <v>207</v>
      </c>
      <c r="H35" s="5" t="s">
        <v>208</v>
      </c>
      <c r="I35" s="5" t="s">
        <v>209</v>
      </c>
      <c r="J35" s="5"/>
      <c r="K35" s="5"/>
      <c r="L35" s="5" t="s">
        <v>114</v>
      </c>
      <c r="M35" s="5"/>
      <c r="N35" s="5"/>
      <c r="O35" s="5" t="s">
        <v>114</v>
      </c>
      <c r="P35" s="5"/>
      <c r="Q35" s="5"/>
      <c r="R35" s="5" t="s">
        <v>114</v>
      </c>
      <c r="S35" s="5" t="s">
        <v>115</v>
      </c>
      <c r="T35" s="5" t="s">
        <v>116</v>
      </c>
      <c r="U35" s="5" t="s">
        <v>131</v>
      </c>
      <c r="V35" s="5" t="s">
        <v>132</v>
      </c>
      <c r="W35" s="5" t="s">
        <v>133</v>
      </c>
      <c r="X35" s="5" t="s">
        <v>134</v>
      </c>
      <c r="Y35" s="5" t="s">
        <v>135</v>
      </c>
      <c r="Z35" s="5" t="s">
        <v>15</v>
      </c>
      <c r="AA35" s="5" t="s">
        <v>144</v>
      </c>
      <c r="AB35" s="5" t="s">
        <v>145</v>
      </c>
      <c r="AC35" s="5"/>
      <c r="AD35" s="5"/>
      <c r="AE35" s="6">
        <v>14000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/>
      <c r="AL35" s="4"/>
      <c r="AM35"/>
      <c r="AN35"/>
      <c r="AO35"/>
      <c r="AP35" s="5">
        <v>2015</v>
      </c>
      <c r="AQ35"/>
      <c r="AR35"/>
      <c r="AS35"/>
      <c r="AT35"/>
      <c r="AU35"/>
      <c r="AV35"/>
      <c r="AW35" t="s">
        <v>129</v>
      </c>
      <c r="AX35" s="5" t="s">
        <v>130</v>
      </c>
    </row>
    <row r="36" spans="1:50" x14ac:dyDescent="0.25">
      <c r="A36" s="5" t="s">
        <v>105</v>
      </c>
      <c r="B36" s="5" t="s">
        <v>106</v>
      </c>
      <c r="C36" s="5" t="s">
        <v>107</v>
      </c>
      <c r="D36" s="5" t="s">
        <v>108</v>
      </c>
      <c r="E36" s="5" t="s">
        <v>109</v>
      </c>
      <c r="F36" s="5" t="s">
        <v>110</v>
      </c>
      <c r="G36" s="5" t="s">
        <v>207</v>
      </c>
      <c r="H36" s="5" t="s">
        <v>208</v>
      </c>
      <c r="I36" s="5" t="s">
        <v>209</v>
      </c>
      <c r="J36" s="5" t="s">
        <v>210</v>
      </c>
      <c r="K36" s="5" t="s">
        <v>183</v>
      </c>
      <c r="L36" s="5" t="s">
        <v>211</v>
      </c>
      <c r="M36" s="5"/>
      <c r="N36" s="5"/>
      <c r="O36" s="5" t="s">
        <v>114</v>
      </c>
      <c r="P36" s="5"/>
      <c r="Q36" s="5"/>
      <c r="R36" s="5" t="s">
        <v>114</v>
      </c>
      <c r="S36" s="5" t="s">
        <v>115</v>
      </c>
      <c r="T36" s="5" t="s">
        <v>116</v>
      </c>
      <c r="U36" s="5" t="s">
        <v>117</v>
      </c>
      <c r="V36" s="5" t="s">
        <v>118</v>
      </c>
      <c r="W36" s="5" t="s">
        <v>119</v>
      </c>
      <c r="X36" s="5" t="s">
        <v>120</v>
      </c>
      <c r="Y36" s="5" t="s">
        <v>121</v>
      </c>
      <c r="Z36" s="5" t="s">
        <v>6</v>
      </c>
      <c r="AA36" s="5" t="s">
        <v>122</v>
      </c>
      <c r="AB36" s="5" t="s">
        <v>123</v>
      </c>
      <c r="AC36" s="5"/>
      <c r="AD36" s="5"/>
      <c r="AE36" s="6">
        <v>0</v>
      </c>
      <c r="AF36" s="6">
        <v>-192000</v>
      </c>
      <c r="AG36" s="6">
        <v>0</v>
      </c>
      <c r="AH36" s="6">
        <v>-192000</v>
      </c>
      <c r="AI36" s="6">
        <v>-192000</v>
      </c>
      <c r="AJ36" s="6">
        <v>0</v>
      </c>
      <c r="AK36"/>
      <c r="AL36" s="4"/>
      <c r="AM36"/>
      <c r="AN36"/>
      <c r="AO36"/>
      <c r="AP36" s="5">
        <v>2015</v>
      </c>
      <c r="AQ36"/>
      <c r="AR36"/>
      <c r="AS36"/>
      <c r="AT36"/>
      <c r="AU36"/>
      <c r="AV36"/>
      <c r="AW36" t="s">
        <v>129</v>
      </c>
      <c r="AX36" s="5" t="s">
        <v>130</v>
      </c>
    </row>
    <row r="37" spans="1:50" x14ac:dyDescent="0.25">
      <c r="A37" s="5" t="s">
        <v>105</v>
      </c>
      <c r="B37" s="5" t="s">
        <v>106</v>
      </c>
      <c r="C37" s="5" t="s">
        <v>107</v>
      </c>
      <c r="D37" s="5" t="s">
        <v>108</v>
      </c>
      <c r="E37" s="5" t="s">
        <v>109</v>
      </c>
      <c r="F37" s="5" t="s">
        <v>110</v>
      </c>
      <c r="G37" s="5" t="s">
        <v>207</v>
      </c>
      <c r="H37" s="5" t="s">
        <v>208</v>
      </c>
      <c r="I37" s="5" t="s">
        <v>209</v>
      </c>
      <c r="J37" s="5" t="s">
        <v>210</v>
      </c>
      <c r="K37" s="5" t="s">
        <v>183</v>
      </c>
      <c r="L37" s="5" t="s">
        <v>211</v>
      </c>
      <c r="M37" s="5"/>
      <c r="N37" s="5"/>
      <c r="O37" s="5" t="s">
        <v>114</v>
      </c>
      <c r="P37" s="5"/>
      <c r="Q37" s="5"/>
      <c r="R37" s="5" t="s">
        <v>114</v>
      </c>
      <c r="S37" s="5" t="s">
        <v>115</v>
      </c>
      <c r="T37" s="5" t="s">
        <v>116</v>
      </c>
      <c r="U37" s="5" t="s">
        <v>117</v>
      </c>
      <c r="V37" s="5" t="s">
        <v>118</v>
      </c>
      <c r="W37" s="5" t="s">
        <v>187</v>
      </c>
      <c r="X37" s="5" t="s">
        <v>188</v>
      </c>
      <c r="Y37" s="5" t="s">
        <v>219</v>
      </c>
      <c r="Z37" s="5" t="s">
        <v>1</v>
      </c>
      <c r="AA37" s="5" t="s">
        <v>220</v>
      </c>
      <c r="AB37" s="5" t="s">
        <v>221</v>
      </c>
      <c r="AC37" s="5"/>
      <c r="AD37" s="5"/>
      <c r="AE37" s="6">
        <v>400000</v>
      </c>
      <c r="AF37" s="6">
        <v>350000</v>
      </c>
      <c r="AG37" s="6">
        <v>320000</v>
      </c>
      <c r="AH37" s="6">
        <v>20000</v>
      </c>
      <c r="AI37" s="6">
        <v>340000</v>
      </c>
      <c r="AJ37" s="6">
        <v>-10000</v>
      </c>
      <c r="AK37"/>
      <c r="AL37" s="4"/>
      <c r="AM37"/>
      <c r="AN37"/>
      <c r="AO37"/>
      <c r="AP37" s="5">
        <v>2015</v>
      </c>
      <c r="AQ37"/>
      <c r="AR37"/>
      <c r="AS37"/>
      <c r="AT37"/>
      <c r="AU37"/>
      <c r="AV37"/>
      <c r="AW37" t="s">
        <v>129</v>
      </c>
      <c r="AX37" s="5" t="s">
        <v>130</v>
      </c>
    </row>
    <row r="38" spans="1:50" x14ac:dyDescent="0.25">
      <c r="A38" s="5" t="s">
        <v>105</v>
      </c>
      <c r="B38" s="5" t="s">
        <v>106</v>
      </c>
      <c r="C38" s="5" t="s">
        <v>107</v>
      </c>
      <c r="D38" s="5" t="s">
        <v>108</v>
      </c>
      <c r="E38" s="5" t="s">
        <v>109</v>
      </c>
      <c r="F38" s="5" t="s">
        <v>110</v>
      </c>
      <c r="G38" s="5" t="s">
        <v>212</v>
      </c>
      <c r="H38" s="5" t="s">
        <v>213</v>
      </c>
      <c r="I38" s="5" t="s">
        <v>214</v>
      </c>
      <c r="J38" s="5" t="s">
        <v>215</v>
      </c>
      <c r="K38" s="5" t="s">
        <v>183</v>
      </c>
      <c r="L38" s="5" t="s">
        <v>216</v>
      </c>
      <c r="M38" s="5"/>
      <c r="N38" s="5"/>
      <c r="O38" s="5" t="s">
        <v>114</v>
      </c>
      <c r="P38" s="5"/>
      <c r="Q38" s="5"/>
      <c r="R38" s="5" t="s">
        <v>114</v>
      </c>
      <c r="S38" s="5" t="s">
        <v>115</v>
      </c>
      <c r="T38" s="5" t="s">
        <v>116</v>
      </c>
      <c r="U38" s="5" t="s">
        <v>117</v>
      </c>
      <c r="V38" s="5" t="s">
        <v>118</v>
      </c>
      <c r="W38" s="5" t="s">
        <v>119</v>
      </c>
      <c r="X38" s="5" t="s">
        <v>120</v>
      </c>
      <c r="Y38" s="5" t="s">
        <v>121</v>
      </c>
      <c r="Z38" s="5" t="s">
        <v>6</v>
      </c>
      <c r="AA38" s="5" t="s">
        <v>122</v>
      </c>
      <c r="AB38" s="5" t="s">
        <v>123</v>
      </c>
      <c r="AC38" s="5"/>
      <c r="AD38" s="5"/>
      <c r="AE38" s="6">
        <v>0</v>
      </c>
      <c r="AF38" s="6">
        <v>-192000</v>
      </c>
      <c r="AG38" s="6">
        <v>0</v>
      </c>
      <c r="AH38" s="6">
        <v>-192000</v>
      </c>
      <c r="AI38" s="6">
        <v>-192000</v>
      </c>
      <c r="AJ38" s="6">
        <v>0</v>
      </c>
      <c r="AK38"/>
      <c r="AL38" s="4"/>
      <c r="AM38"/>
      <c r="AN38"/>
      <c r="AO38"/>
      <c r="AP38" s="5">
        <v>2015</v>
      </c>
      <c r="AQ38"/>
      <c r="AR38"/>
      <c r="AS38"/>
      <c r="AT38"/>
      <c r="AU38"/>
      <c r="AV38"/>
      <c r="AW38" t="s">
        <v>129</v>
      </c>
      <c r="AX38" s="5" t="s">
        <v>130</v>
      </c>
    </row>
    <row r="39" spans="1:50" x14ac:dyDescent="0.25">
      <c r="A39" s="5" t="s">
        <v>105</v>
      </c>
      <c r="B39" s="5" t="s">
        <v>106</v>
      </c>
      <c r="C39" s="5" t="s">
        <v>107</v>
      </c>
      <c r="D39" s="5" t="s">
        <v>108</v>
      </c>
      <c r="E39" s="5" t="s">
        <v>109</v>
      </c>
      <c r="F39" s="5" t="s">
        <v>110</v>
      </c>
      <c r="G39" s="5" t="s">
        <v>212</v>
      </c>
      <c r="H39" s="5" t="s">
        <v>213</v>
      </c>
      <c r="I39" s="5" t="s">
        <v>214</v>
      </c>
      <c r="J39" s="5" t="s">
        <v>215</v>
      </c>
      <c r="K39" s="5" t="s">
        <v>183</v>
      </c>
      <c r="L39" s="5" t="s">
        <v>216</v>
      </c>
      <c r="M39" s="5"/>
      <c r="N39" s="5"/>
      <c r="O39" s="5" t="s">
        <v>114</v>
      </c>
      <c r="P39" s="5"/>
      <c r="Q39" s="5"/>
      <c r="R39" s="5" t="s">
        <v>114</v>
      </c>
      <c r="S39" s="5" t="s">
        <v>115</v>
      </c>
      <c r="T39" s="5" t="s">
        <v>116</v>
      </c>
      <c r="U39" s="5" t="s">
        <v>117</v>
      </c>
      <c r="V39" s="5" t="s">
        <v>118</v>
      </c>
      <c r="W39" s="5" t="s">
        <v>187</v>
      </c>
      <c r="X39" s="5" t="s">
        <v>188</v>
      </c>
      <c r="Y39" s="5" t="s">
        <v>219</v>
      </c>
      <c r="Z39" s="5" t="s">
        <v>1</v>
      </c>
      <c r="AA39" s="5" t="s">
        <v>222</v>
      </c>
      <c r="AB39" s="5" t="s">
        <v>223</v>
      </c>
      <c r="AC39" s="5"/>
      <c r="AD39" s="5"/>
      <c r="AE39" s="6">
        <v>400000</v>
      </c>
      <c r="AF39" s="6">
        <v>350000</v>
      </c>
      <c r="AG39" s="6">
        <v>320000</v>
      </c>
      <c r="AH39" s="6">
        <v>20000</v>
      </c>
      <c r="AI39" s="6">
        <v>340000</v>
      </c>
      <c r="AJ39" s="6">
        <v>-10000</v>
      </c>
      <c r="AK39"/>
      <c r="AL39" s="4"/>
      <c r="AM39"/>
      <c r="AN39"/>
      <c r="AO39"/>
      <c r="AP39" s="5">
        <v>2015</v>
      </c>
      <c r="AQ39"/>
      <c r="AR39"/>
      <c r="AS39"/>
      <c r="AT39"/>
      <c r="AU39"/>
      <c r="AV39"/>
      <c r="AW39" t="s">
        <v>129</v>
      </c>
      <c r="AX39" s="5" t="s">
        <v>130</v>
      </c>
    </row>
    <row r="40" spans="1:50" x14ac:dyDescent="0.25">
      <c r="A40" s="5" t="s">
        <v>105</v>
      </c>
      <c r="B40" s="5" t="s">
        <v>106</v>
      </c>
      <c r="C40" s="5" t="s">
        <v>107</v>
      </c>
      <c r="D40" s="5" t="s">
        <v>224</v>
      </c>
      <c r="E40" s="5" t="s">
        <v>225</v>
      </c>
      <c r="F40" s="5" t="s">
        <v>226</v>
      </c>
      <c r="G40" s="5" t="s">
        <v>227</v>
      </c>
      <c r="H40" s="5" t="s">
        <v>228</v>
      </c>
      <c r="I40" s="5" t="s">
        <v>229</v>
      </c>
      <c r="J40" s="5"/>
      <c r="K40" s="5"/>
      <c r="L40" s="5" t="s">
        <v>114</v>
      </c>
      <c r="M40" s="5"/>
      <c r="N40" s="5"/>
      <c r="O40" s="5" t="s">
        <v>114</v>
      </c>
      <c r="P40" s="5"/>
      <c r="Q40" s="5"/>
      <c r="R40" s="5" t="s">
        <v>114</v>
      </c>
      <c r="S40" s="5" t="s">
        <v>115</v>
      </c>
      <c r="T40" s="5" t="s">
        <v>116</v>
      </c>
      <c r="U40" s="5" t="s">
        <v>117</v>
      </c>
      <c r="V40" s="5" t="s">
        <v>118</v>
      </c>
      <c r="W40" s="5" t="s">
        <v>187</v>
      </c>
      <c r="X40" s="5" t="s">
        <v>188</v>
      </c>
      <c r="Y40" s="5" t="s">
        <v>230</v>
      </c>
      <c r="Z40" s="5" t="s">
        <v>231</v>
      </c>
      <c r="AA40" s="5" t="s">
        <v>232</v>
      </c>
      <c r="AB40" s="5" t="s">
        <v>233</v>
      </c>
      <c r="AC40" s="5"/>
      <c r="AD40" s="5"/>
      <c r="AE40" s="6">
        <v>20000</v>
      </c>
      <c r="AF40" s="6">
        <v>18000</v>
      </c>
      <c r="AG40" s="6">
        <v>15000</v>
      </c>
      <c r="AH40" s="6">
        <v>3000</v>
      </c>
      <c r="AI40" s="6">
        <v>18000</v>
      </c>
      <c r="AJ40" s="6">
        <v>0</v>
      </c>
      <c r="AK40"/>
      <c r="AL40" s="4"/>
      <c r="AM40"/>
      <c r="AN40"/>
      <c r="AO40"/>
      <c r="AP40" s="5">
        <v>2015</v>
      </c>
      <c r="AQ40"/>
      <c r="AR40"/>
      <c r="AS40"/>
      <c r="AT40"/>
      <c r="AU40"/>
      <c r="AV40"/>
      <c r="AW40" t="s">
        <v>129</v>
      </c>
      <c r="AX40" s="5" t="s">
        <v>130</v>
      </c>
    </row>
    <row r="41" spans="1:50" x14ac:dyDescent="0.25">
      <c r="A41" s="5" t="s">
        <v>105</v>
      </c>
      <c r="B41" s="5" t="s">
        <v>106</v>
      </c>
      <c r="C41" s="5" t="s">
        <v>107</v>
      </c>
      <c r="D41" s="5" t="s">
        <v>224</v>
      </c>
      <c r="E41" s="5" t="s">
        <v>225</v>
      </c>
      <c r="F41" s="5" t="s">
        <v>226</v>
      </c>
      <c r="G41" s="5" t="s">
        <v>227</v>
      </c>
      <c r="H41" s="5" t="s">
        <v>228</v>
      </c>
      <c r="I41" s="5" t="s">
        <v>229</v>
      </c>
      <c r="J41" s="5"/>
      <c r="K41" s="5"/>
      <c r="L41" s="5" t="s">
        <v>114</v>
      </c>
      <c r="M41" s="5"/>
      <c r="N41" s="5"/>
      <c r="O41" s="5" t="s">
        <v>114</v>
      </c>
      <c r="P41" s="5"/>
      <c r="Q41" s="5"/>
      <c r="R41" s="5" t="s">
        <v>114</v>
      </c>
      <c r="S41" s="5" t="s">
        <v>115</v>
      </c>
      <c r="T41" s="5" t="s">
        <v>116</v>
      </c>
      <c r="U41" s="5" t="s">
        <v>117</v>
      </c>
      <c r="V41" s="5" t="s">
        <v>118</v>
      </c>
      <c r="W41" s="5" t="s">
        <v>119</v>
      </c>
      <c r="X41" s="5" t="s">
        <v>120</v>
      </c>
      <c r="Y41" s="5" t="s">
        <v>234</v>
      </c>
      <c r="Z41" s="5" t="s">
        <v>235</v>
      </c>
      <c r="AA41" s="5" t="s">
        <v>236</v>
      </c>
      <c r="AB41" s="5" t="s">
        <v>237</v>
      </c>
      <c r="AC41" s="5"/>
      <c r="AD41" s="5"/>
      <c r="AE41" s="6">
        <v>-100000</v>
      </c>
      <c r="AF41" s="6">
        <v>-88000</v>
      </c>
      <c r="AG41" s="6">
        <v>-85000</v>
      </c>
      <c r="AH41" s="6">
        <v>-30000</v>
      </c>
      <c r="AI41" s="6">
        <v>-115000</v>
      </c>
      <c r="AJ41" s="6">
        <v>-27000</v>
      </c>
      <c r="AK41"/>
      <c r="AL41" s="4"/>
      <c r="AM41"/>
      <c r="AN41"/>
      <c r="AO41"/>
      <c r="AP41" s="5">
        <v>2015</v>
      </c>
      <c r="AQ41"/>
      <c r="AR41"/>
      <c r="AS41"/>
      <c r="AT41"/>
      <c r="AU41"/>
      <c r="AV41"/>
      <c r="AW41" t="s">
        <v>129</v>
      </c>
      <c r="AX41" s="5" t="s">
        <v>130</v>
      </c>
    </row>
    <row r="42" spans="1:50" x14ac:dyDescent="0.25">
      <c r="A42" s="5" t="s">
        <v>105</v>
      </c>
      <c r="B42" s="5" t="s">
        <v>106</v>
      </c>
      <c r="C42" s="5" t="s">
        <v>107</v>
      </c>
      <c r="D42" s="5" t="s">
        <v>238</v>
      </c>
      <c r="E42" s="5" t="s">
        <v>239</v>
      </c>
      <c r="F42" s="5" t="s">
        <v>240</v>
      </c>
      <c r="G42" s="5" t="s">
        <v>227</v>
      </c>
      <c r="H42" s="5" t="s">
        <v>228</v>
      </c>
      <c r="I42" s="5" t="s">
        <v>229</v>
      </c>
      <c r="J42" s="5"/>
      <c r="K42" s="5"/>
      <c r="L42" s="5" t="s">
        <v>114</v>
      </c>
      <c r="M42" s="5"/>
      <c r="N42" s="5"/>
      <c r="O42" s="5" t="s">
        <v>114</v>
      </c>
      <c r="P42" s="5"/>
      <c r="Q42" s="5"/>
      <c r="R42" s="5" t="s">
        <v>114</v>
      </c>
      <c r="S42" s="5" t="s">
        <v>115</v>
      </c>
      <c r="T42" s="5" t="s">
        <v>116</v>
      </c>
      <c r="U42" s="5" t="s">
        <v>117</v>
      </c>
      <c r="V42" s="5" t="s">
        <v>118</v>
      </c>
      <c r="W42" s="5" t="s">
        <v>119</v>
      </c>
      <c r="X42" s="5" t="s">
        <v>120</v>
      </c>
      <c r="Y42" s="5" t="s">
        <v>241</v>
      </c>
      <c r="Z42" s="5" t="s">
        <v>3</v>
      </c>
      <c r="AA42" s="5" t="s">
        <v>242</v>
      </c>
      <c r="AB42" s="5" t="s">
        <v>243</v>
      </c>
      <c r="AC42" s="5"/>
      <c r="AD42" s="5"/>
      <c r="AE42" s="6">
        <v>-40000</v>
      </c>
      <c r="AF42" s="6">
        <v>-30000</v>
      </c>
      <c r="AG42" s="6">
        <v>-20000</v>
      </c>
      <c r="AH42" s="6">
        <v>-20000</v>
      </c>
      <c r="AI42" s="6">
        <v>-40000</v>
      </c>
      <c r="AJ42" s="6">
        <v>-10000</v>
      </c>
      <c r="AK42"/>
      <c r="AL42" s="4"/>
      <c r="AM42"/>
      <c r="AN42"/>
      <c r="AO42"/>
      <c r="AP42" s="5">
        <v>2015</v>
      </c>
      <c r="AQ42"/>
      <c r="AR42"/>
      <c r="AS42"/>
      <c r="AT42"/>
      <c r="AU42"/>
      <c r="AV42"/>
      <c r="AW42" t="s">
        <v>129</v>
      </c>
      <c r="AX42" s="5" t="s">
        <v>130</v>
      </c>
    </row>
    <row r="43" spans="1:50" x14ac:dyDescent="0.25">
      <c r="A43" s="5" t="s">
        <v>105</v>
      </c>
      <c r="B43" s="5" t="s">
        <v>106</v>
      </c>
      <c r="C43" s="5" t="s">
        <v>107</v>
      </c>
      <c r="D43" s="5" t="s">
        <v>244</v>
      </c>
      <c r="E43" s="5" t="s">
        <v>245</v>
      </c>
      <c r="F43" s="5" t="s">
        <v>246</v>
      </c>
      <c r="G43" s="5" t="s">
        <v>227</v>
      </c>
      <c r="H43" s="5" t="s">
        <v>228</v>
      </c>
      <c r="I43" s="5" t="s">
        <v>229</v>
      </c>
      <c r="J43" s="5"/>
      <c r="K43" s="5"/>
      <c r="L43" s="5" t="s">
        <v>114</v>
      </c>
      <c r="M43" s="5"/>
      <c r="N43" s="5"/>
      <c r="O43" s="5" t="s">
        <v>114</v>
      </c>
      <c r="P43" s="5"/>
      <c r="Q43" s="5"/>
      <c r="R43" s="5" t="s">
        <v>114</v>
      </c>
      <c r="S43" s="5" t="s">
        <v>115</v>
      </c>
      <c r="T43" s="5" t="s">
        <v>116</v>
      </c>
      <c r="U43" s="5" t="s">
        <v>117</v>
      </c>
      <c r="V43" s="5" t="s">
        <v>118</v>
      </c>
      <c r="W43" s="5" t="s">
        <v>187</v>
      </c>
      <c r="X43" s="5" t="s">
        <v>188</v>
      </c>
      <c r="Y43" s="5" t="s">
        <v>189</v>
      </c>
      <c r="Z43" s="5" t="s">
        <v>190</v>
      </c>
      <c r="AA43" s="5" t="s">
        <v>247</v>
      </c>
      <c r="AB43" s="5" t="s">
        <v>248</v>
      </c>
      <c r="AC43" s="5"/>
      <c r="AD43" s="5"/>
      <c r="AE43" s="6">
        <v>15000</v>
      </c>
      <c r="AF43" s="6">
        <v>18000</v>
      </c>
      <c r="AG43" s="6">
        <v>15000</v>
      </c>
      <c r="AH43" s="6">
        <v>2000</v>
      </c>
      <c r="AI43" s="6">
        <v>17000</v>
      </c>
      <c r="AJ43" s="6">
        <v>-1000</v>
      </c>
      <c r="AK43"/>
      <c r="AL43" s="4"/>
      <c r="AM43"/>
      <c r="AN43"/>
      <c r="AO43"/>
      <c r="AP43" s="5">
        <v>2015</v>
      </c>
      <c r="AQ43"/>
      <c r="AR43"/>
      <c r="AS43"/>
      <c r="AT43"/>
      <c r="AU43"/>
      <c r="AV43"/>
      <c r="AW43" t="s">
        <v>129</v>
      </c>
      <c r="AX43" s="5" t="s">
        <v>130</v>
      </c>
    </row>
    <row r="44" spans="1:50" x14ac:dyDescent="0.25">
      <c r="A44" s="5" t="s">
        <v>105</v>
      </c>
      <c r="B44" s="5" t="s">
        <v>106</v>
      </c>
      <c r="C44" s="5" t="s">
        <v>107</v>
      </c>
      <c r="D44" s="5" t="s">
        <v>244</v>
      </c>
      <c r="E44" s="5" t="s">
        <v>245</v>
      </c>
      <c r="F44" s="5" t="s">
        <v>246</v>
      </c>
      <c r="G44" s="5" t="s">
        <v>227</v>
      </c>
      <c r="H44" s="5" t="s">
        <v>228</v>
      </c>
      <c r="I44" s="5" t="s">
        <v>229</v>
      </c>
      <c r="J44" s="5"/>
      <c r="K44" s="5"/>
      <c r="L44" s="5" t="s">
        <v>114</v>
      </c>
      <c r="M44" s="5"/>
      <c r="N44" s="5"/>
      <c r="O44" s="5" t="s">
        <v>114</v>
      </c>
      <c r="P44" s="5"/>
      <c r="Q44" s="5"/>
      <c r="R44" s="5" t="s">
        <v>114</v>
      </c>
      <c r="S44" s="5" t="s">
        <v>115</v>
      </c>
      <c r="T44" s="5" t="s">
        <v>116</v>
      </c>
      <c r="U44" s="5" t="s">
        <v>117</v>
      </c>
      <c r="V44" s="5" t="s">
        <v>118</v>
      </c>
      <c r="W44" s="5" t="s">
        <v>187</v>
      </c>
      <c r="X44" s="5" t="s">
        <v>188</v>
      </c>
      <c r="Y44" s="5" t="s">
        <v>189</v>
      </c>
      <c r="Z44" s="5" t="s">
        <v>190</v>
      </c>
      <c r="AA44" s="5" t="s">
        <v>191</v>
      </c>
      <c r="AB44" s="5" t="s">
        <v>192</v>
      </c>
      <c r="AC44" s="5"/>
      <c r="AD44" s="5"/>
      <c r="AE44" s="6">
        <v>70000</v>
      </c>
      <c r="AF44" s="6">
        <v>50000</v>
      </c>
      <c r="AG44" s="6">
        <v>35000</v>
      </c>
      <c r="AH44" s="6">
        <v>7000</v>
      </c>
      <c r="AI44" s="6">
        <v>42000</v>
      </c>
      <c r="AJ44" s="6">
        <v>-8000</v>
      </c>
      <c r="AK44"/>
      <c r="AL44" s="4"/>
      <c r="AM44"/>
      <c r="AN44"/>
      <c r="AO44"/>
      <c r="AP44" s="5">
        <v>2015</v>
      </c>
      <c r="AQ44"/>
      <c r="AR44"/>
      <c r="AS44"/>
      <c r="AT44"/>
      <c r="AU44"/>
      <c r="AV44"/>
      <c r="AW44" t="s">
        <v>129</v>
      </c>
      <c r="AX44" s="5" t="s">
        <v>130</v>
      </c>
    </row>
    <row r="45" spans="1:50" x14ac:dyDescent="0.25">
      <c r="A45" s="5" t="s">
        <v>105</v>
      </c>
      <c r="B45" s="5" t="s">
        <v>106</v>
      </c>
      <c r="C45" s="5" t="s">
        <v>107</v>
      </c>
      <c r="D45" s="5" t="s">
        <v>244</v>
      </c>
      <c r="E45" s="5" t="s">
        <v>245</v>
      </c>
      <c r="F45" s="5" t="s">
        <v>246</v>
      </c>
      <c r="G45" s="5" t="s">
        <v>227</v>
      </c>
      <c r="H45" s="5" t="s">
        <v>228</v>
      </c>
      <c r="I45" s="5" t="s">
        <v>229</v>
      </c>
      <c r="J45" s="5"/>
      <c r="K45" s="5"/>
      <c r="L45" s="5" t="s">
        <v>114</v>
      </c>
      <c r="M45" s="5"/>
      <c r="N45" s="5"/>
      <c r="O45" s="5" t="s">
        <v>114</v>
      </c>
      <c r="P45" s="5"/>
      <c r="Q45" s="5"/>
      <c r="R45" s="5" t="s">
        <v>114</v>
      </c>
      <c r="S45" s="5" t="s">
        <v>115</v>
      </c>
      <c r="T45" s="5" t="s">
        <v>116</v>
      </c>
      <c r="U45" s="5" t="s">
        <v>117</v>
      </c>
      <c r="V45" s="5" t="s">
        <v>118</v>
      </c>
      <c r="W45" s="5" t="s">
        <v>119</v>
      </c>
      <c r="X45" s="5" t="s">
        <v>120</v>
      </c>
      <c r="Y45" s="5" t="s">
        <v>121</v>
      </c>
      <c r="Z45" s="5" t="s">
        <v>6</v>
      </c>
      <c r="AA45" s="5" t="s">
        <v>249</v>
      </c>
      <c r="AB45" s="5" t="s">
        <v>250</v>
      </c>
      <c r="AC45" s="5"/>
      <c r="AD45" s="5"/>
      <c r="AE45" s="6">
        <v>-60000</v>
      </c>
      <c r="AF45" s="6">
        <v>-54000</v>
      </c>
      <c r="AG45" s="6">
        <v>-50000</v>
      </c>
      <c r="AH45" s="6">
        <v>-5000</v>
      </c>
      <c r="AI45" s="6">
        <v>-55000</v>
      </c>
      <c r="AJ45" s="6">
        <v>-1000</v>
      </c>
      <c r="AK45"/>
      <c r="AL45" s="4"/>
      <c r="AM45"/>
      <c r="AN45"/>
      <c r="AO45"/>
      <c r="AP45" s="5">
        <v>2015</v>
      </c>
      <c r="AQ45"/>
      <c r="AR45"/>
      <c r="AS45"/>
      <c r="AT45"/>
      <c r="AU45"/>
      <c r="AV45"/>
      <c r="AW45" t="s">
        <v>129</v>
      </c>
      <c r="AX45" s="5" t="s">
        <v>130</v>
      </c>
    </row>
    <row r="46" spans="1:50" x14ac:dyDescent="0.25">
      <c r="A46" s="5" t="s">
        <v>105</v>
      </c>
      <c r="B46" s="5" t="s">
        <v>106</v>
      </c>
      <c r="C46" s="5" t="s">
        <v>107</v>
      </c>
      <c r="D46" s="5" t="s">
        <v>244</v>
      </c>
      <c r="E46" s="5" t="s">
        <v>245</v>
      </c>
      <c r="F46" s="5" t="s">
        <v>246</v>
      </c>
      <c r="G46" s="5" t="s">
        <v>227</v>
      </c>
      <c r="H46" s="5" t="s">
        <v>228</v>
      </c>
      <c r="I46" s="5" t="s">
        <v>229</v>
      </c>
      <c r="J46" s="5"/>
      <c r="K46" s="5"/>
      <c r="L46" s="5" t="s">
        <v>114</v>
      </c>
      <c r="M46" s="5"/>
      <c r="N46" s="5"/>
      <c r="O46" s="5" t="s">
        <v>114</v>
      </c>
      <c r="P46" s="5"/>
      <c r="Q46" s="5"/>
      <c r="R46" s="5" t="s">
        <v>114</v>
      </c>
      <c r="S46" s="5" t="s">
        <v>115</v>
      </c>
      <c r="T46" s="5" t="s">
        <v>116</v>
      </c>
      <c r="U46" s="5" t="s">
        <v>117</v>
      </c>
      <c r="V46" s="5" t="s">
        <v>118</v>
      </c>
      <c r="W46" s="5" t="s">
        <v>119</v>
      </c>
      <c r="X46" s="5" t="s">
        <v>120</v>
      </c>
      <c r="Y46" s="5" t="s">
        <v>121</v>
      </c>
      <c r="Z46" s="5" t="s">
        <v>6</v>
      </c>
      <c r="AA46" s="5" t="s">
        <v>122</v>
      </c>
      <c r="AB46" s="5" t="s">
        <v>251</v>
      </c>
      <c r="AC46" s="5"/>
      <c r="AD46" s="5"/>
      <c r="AE46" s="6">
        <v>-30000</v>
      </c>
      <c r="AF46" s="6">
        <v>-14000</v>
      </c>
      <c r="AG46" s="6">
        <v>-10000</v>
      </c>
      <c r="AH46" s="6">
        <v>-5000</v>
      </c>
      <c r="AI46" s="6">
        <v>-15000</v>
      </c>
      <c r="AJ46" s="6">
        <v>-1000</v>
      </c>
      <c r="AK46"/>
      <c r="AL46" s="4"/>
      <c r="AM46"/>
      <c r="AN46"/>
      <c r="AO46"/>
      <c r="AP46" s="5">
        <v>2015</v>
      </c>
      <c r="AQ46"/>
      <c r="AR46"/>
      <c r="AS46"/>
      <c r="AT46"/>
      <c r="AU46"/>
      <c r="AV46"/>
      <c r="AW46" t="s">
        <v>129</v>
      </c>
      <c r="AX46" s="5" t="s">
        <v>130</v>
      </c>
    </row>
    <row r="47" spans="1:50" x14ac:dyDescent="0.25">
      <c r="A47" s="5" t="s">
        <v>105</v>
      </c>
      <c r="B47" s="5" t="s">
        <v>106</v>
      </c>
      <c r="C47" s="5" t="s">
        <v>107</v>
      </c>
      <c r="D47" s="5" t="s">
        <v>108</v>
      </c>
      <c r="E47" s="5" t="s">
        <v>109</v>
      </c>
      <c r="F47" s="5" t="s">
        <v>110</v>
      </c>
      <c r="G47" s="5" t="s">
        <v>212</v>
      </c>
      <c r="H47" s="5" t="s">
        <v>213</v>
      </c>
      <c r="I47" s="5" t="s">
        <v>214</v>
      </c>
      <c r="J47" s="5" t="s">
        <v>215</v>
      </c>
      <c r="K47" s="5" t="s">
        <v>183</v>
      </c>
      <c r="L47" s="5" t="s">
        <v>216</v>
      </c>
      <c r="M47" s="5"/>
      <c r="N47" s="5"/>
      <c r="O47" s="5" t="s">
        <v>114</v>
      </c>
      <c r="P47" s="5"/>
      <c r="Q47" s="5"/>
      <c r="R47" s="5" t="s">
        <v>114</v>
      </c>
      <c r="S47" s="5" t="s">
        <v>115</v>
      </c>
      <c r="T47" s="5" t="s">
        <v>116</v>
      </c>
      <c r="U47" s="5" t="s">
        <v>117</v>
      </c>
      <c r="V47" s="5" t="s">
        <v>118</v>
      </c>
      <c r="W47" s="5" t="s">
        <v>119</v>
      </c>
      <c r="X47" s="5" t="s">
        <v>120</v>
      </c>
      <c r="Y47" s="5" t="s">
        <v>121</v>
      </c>
      <c r="Z47" s="5" t="s">
        <v>6</v>
      </c>
      <c r="AA47" s="5" t="s">
        <v>252</v>
      </c>
      <c r="AB47" s="5" t="s">
        <v>253</v>
      </c>
      <c r="AC47" s="5"/>
      <c r="AD47" s="5"/>
      <c r="AE47" s="6">
        <v>0</v>
      </c>
      <c r="AF47" s="6">
        <v>0</v>
      </c>
      <c r="AG47" s="6">
        <v>-192000</v>
      </c>
      <c r="AH47" s="6">
        <v>-192000</v>
      </c>
      <c r="AI47" s="6">
        <v>-384000</v>
      </c>
      <c r="AJ47" s="6">
        <v>-384000</v>
      </c>
      <c r="AK47"/>
      <c r="AL47" s="4"/>
      <c r="AM47"/>
      <c r="AN47"/>
      <c r="AO47"/>
      <c r="AP47" s="5">
        <v>2015</v>
      </c>
      <c r="AQ47"/>
      <c r="AR47"/>
      <c r="AS47"/>
      <c r="AT47"/>
      <c r="AU47"/>
      <c r="AV47"/>
      <c r="AW47" t="s">
        <v>129</v>
      </c>
      <c r="AX47" s="5" t="s">
        <v>130</v>
      </c>
    </row>
    <row r="48" spans="1:50" x14ac:dyDescent="0.25">
      <c r="A48" s="5" t="s">
        <v>105</v>
      </c>
      <c r="B48" s="5" t="s">
        <v>106</v>
      </c>
      <c r="C48" s="5" t="s">
        <v>107</v>
      </c>
      <c r="D48" s="5" t="s">
        <v>244</v>
      </c>
      <c r="E48" s="5" t="s">
        <v>245</v>
      </c>
      <c r="F48" s="5" t="s">
        <v>246</v>
      </c>
      <c r="G48" s="5" t="s">
        <v>227</v>
      </c>
      <c r="H48" s="5" t="s">
        <v>228</v>
      </c>
      <c r="I48" s="5" t="s">
        <v>229</v>
      </c>
      <c r="J48" s="5"/>
      <c r="K48" s="5"/>
      <c r="L48" s="5" t="s">
        <v>114</v>
      </c>
      <c r="M48" s="5"/>
      <c r="N48" s="5"/>
      <c r="O48" s="5" t="s">
        <v>114</v>
      </c>
      <c r="P48" s="5"/>
      <c r="Q48" s="5"/>
      <c r="R48" s="5" t="s">
        <v>114</v>
      </c>
      <c r="S48" s="5" t="s">
        <v>115</v>
      </c>
      <c r="T48" s="5" t="s">
        <v>116</v>
      </c>
      <c r="U48" s="1" t="s">
        <v>254</v>
      </c>
      <c r="V48" s="5" t="s">
        <v>255</v>
      </c>
      <c r="W48" s="1" t="s">
        <v>256</v>
      </c>
      <c r="X48" s="5" t="s">
        <v>257</v>
      </c>
      <c r="Y48" s="1" t="s">
        <v>258</v>
      </c>
      <c r="Z48" s="5" t="s">
        <v>259</v>
      </c>
      <c r="AA48" s="1" t="s">
        <v>260</v>
      </c>
      <c r="AB48" s="3" t="s">
        <v>261</v>
      </c>
      <c r="AE48" s="6">
        <v>-4000</v>
      </c>
      <c r="AF48" s="3">
        <v>-5000</v>
      </c>
      <c r="AG48" s="6">
        <v>-5000</v>
      </c>
      <c r="AH48" s="6">
        <v>-8000</v>
      </c>
      <c r="AI48" s="6">
        <v>-9000</v>
      </c>
      <c r="AJ48" s="6">
        <v>-12000</v>
      </c>
      <c r="AK48"/>
      <c r="AL48" s="4"/>
      <c r="AM48"/>
      <c r="AN48"/>
      <c r="AO48"/>
      <c r="AP48" s="5">
        <v>2015</v>
      </c>
      <c r="AQ48"/>
      <c r="AR48"/>
      <c r="AS48"/>
      <c r="AT48"/>
      <c r="AU48"/>
      <c r="AV48"/>
      <c r="AW48" t="s">
        <v>129</v>
      </c>
      <c r="AX48" s="5" t="s">
        <v>130</v>
      </c>
    </row>
    <row r="49" spans="1:50" x14ac:dyDescent="0.25">
      <c r="A49" s="5" t="s">
        <v>105</v>
      </c>
      <c r="B49" s="5" t="s">
        <v>106</v>
      </c>
      <c r="C49" s="5" t="s">
        <v>107</v>
      </c>
      <c r="D49" s="5" t="s">
        <v>244</v>
      </c>
      <c r="E49" s="5" t="s">
        <v>245</v>
      </c>
      <c r="F49" s="5" t="s">
        <v>246</v>
      </c>
      <c r="G49" s="5" t="s">
        <v>227</v>
      </c>
      <c r="H49" s="5" t="s">
        <v>228</v>
      </c>
      <c r="I49" s="5" t="s">
        <v>229</v>
      </c>
      <c r="J49" s="5"/>
      <c r="K49" s="5"/>
      <c r="L49" s="5" t="s">
        <v>114</v>
      </c>
      <c r="M49" s="5"/>
      <c r="N49" s="5"/>
      <c r="O49" s="5" t="s">
        <v>114</v>
      </c>
      <c r="P49" s="5"/>
      <c r="Q49" s="5"/>
      <c r="R49" s="5" t="s">
        <v>114</v>
      </c>
      <c r="S49" s="5" t="s">
        <v>115</v>
      </c>
      <c r="T49" s="5" t="s">
        <v>116</v>
      </c>
      <c r="U49" s="1" t="s">
        <v>254</v>
      </c>
      <c r="V49" s="5" t="s">
        <v>255</v>
      </c>
      <c r="W49" s="1" t="s">
        <v>256</v>
      </c>
      <c r="X49" s="5" t="s">
        <v>257</v>
      </c>
      <c r="Y49" s="1" t="s">
        <v>258</v>
      </c>
      <c r="Z49" s="5" t="s">
        <v>259</v>
      </c>
      <c r="AA49" s="1" t="s">
        <v>262</v>
      </c>
      <c r="AB49" s="3" t="s">
        <v>263</v>
      </c>
      <c r="AE49" s="6">
        <v>-4000</v>
      </c>
      <c r="AF49" s="3">
        <v>-5000</v>
      </c>
      <c r="AG49" s="6">
        <v>-5000</v>
      </c>
      <c r="AH49" s="6">
        <v>-8000</v>
      </c>
      <c r="AI49" s="6">
        <v>-9000</v>
      </c>
      <c r="AJ49" s="6">
        <v>-12000</v>
      </c>
      <c r="AK49"/>
      <c r="AL49" s="4"/>
      <c r="AM49"/>
      <c r="AN49"/>
      <c r="AO49"/>
      <c r="AP49" s="5">
        <v>2015</v>
      </c>
      <c r="AQ49"/>
      <c r="AR49"/>
      <c r="AS49"/>
      <c r="AT49"/>
      <c r="AU49"/>
      <c r="AV49"/>
      <c r="AW49" t="s">
        <v>129</v>
      </c>
      <c r="AX49" s="5" t="s">
        <v>130</v>
      </c>
    </row>
    <row r="50" spans="1:50" x14ac:dyDescent="0.25">
      <c r="A50" s="5" t="s">
        <v>105</v>
      </c>
      <c r="B50" s="5" t="s">
        <v>106</v>
      </c>
      <c r="C50" s="5" t="s">
        <v>107</v>
      </c>
      <c r="D50" s="5" t="s">
        <v>244</v>
      </c>
      <c r="E50" s="5" t="s">
        <v>245</v>
      </c>
      <c r="F50" s="5" t="s">
        <v>246</v>
      </c>
      <c r="G50" s="5" t="s">
        <v>227</v>
      </c>
      <c r="H50" s="5" t="s">
        <v>228</v>
      </c>
      <c r="I50" s="5" t="s">
        <v>229</v>
      </c>
      <c r="J50" s="5"/>
      <c r="K50" s="5"/>
      <c r="L50" s="5" t="s">
        <v>114</v>
      </c>
      <c r="M50" s="5"/>
      <c r="N50" s="5"/>
      <c r="O50" s="5" t="s">
        <v>114</v>
      </c>
      <c r="P50" s="5"/>
      <c r="Q50" s="5"/>
      <c r="R50" s="5" t="s">
        <v>114</v>
      </c>
      <c r="S50" s="5" t="s">
        <v>115</v>
      </c>
      <c r="T50" s="5" t="s">
        <v>116</v>
      </c>
      <c r="U50" s="1" t="s">
        <v>254</v>
      </c>
      <c r="V50" s="5" t="s">
        <v>255</v>
      </c>
      <c r="W50" s="1" t="s">
        <v>256</v>
      </c>
      <c r="X50" s="5" t="s">
        <v>257</v>
      </c>
      <c r="Y50" s="1" t="s">
        <v>264</v>
      </c>
      <c r="Z50" s="5" t="s">
        <v>265</v>
      </c>
      <c r="AA50" s="1" t="s">
        <v>266</v>
      </c>
      <c r="AB50" s="3" t="s">
        <v>267</v>
      </c>
      <c r="AE50" s="6">
        <v>7800</v>
      </c>
      <c r="AF50" s="3">
        <v>17600</v>
      </c>
      <c r="AG50" s="6">
        <v>10000</v>
      </c>
      <c r="AH50" s="6">
        <v>20000</v>
      </c>
      <c r="AI50" s="6">
        <v>25000</v>
      </c>
      <c r="AJ50" s="6">
        <v>40000</v>
      </c>
      <c r="AK50"/>
      <c r="AL50" s="4"/>
      <c r="AM50"/>
      <c r="AN50"/>
      <c r="AO50"/>
      <c r="AP50" s="5">
        <v>2015</v>
      </c>
      <c r="AQ50"/>
      <c r="AR50"/>
      <c r="AS50"/>
      <c r="AT50"/>
      <c r="AU50"/>
      <c r="AV50"/>
      <c r="AW50" t="s">
        <v>129</v>
      </c>
      <c r="AX50" s="5" t="s">
        <v>130</v>
      </c>
    </row>
    <row r="51" spans="1:50" x14ac:dyDescent="0.25">
      <c r="A51" s="5" t="s">
        <v>105</v>
      </c>
      <c r="B51" s="5" t="s">
        <v>106</v>
      </c>
      <c r="C51" s="5" t="s">
        <v>107</v>
      </c>
      <c r="D51" s="5" t="s">
        <v>108</v>
      </c>
      <c r="E51" s="5" t="s">
        <v>109</v>
      </c>
      <c r="F51" s="5" t="s">
        <v>110</v>
      </c>
      <c r="G51" s="5" t="s">
        <v>212</v>
      </c>
      <c r="H51" s="5" t="s">
        <v>213</v>
      </c>
      <c r="I51" s="5" t="s">
        <v>214</v>
      </c>
      <c r="J51" s="5" t="s">
        <v>215</v>
      </c>
      <c r="K51" s="5" t="s">
        <v>183</v>
      </c>
      <c r="L51" s="5" t="s">
        <v>216</v>
      </c>
      <c r="M51" s="5"/>
      <c r="N51" s="5"/>
      <c r="O51" s="5" t="s">
        <v>114</v>
      </c>
      <c r="P51" s="5"/>
      <c r="Q51" s="5"/>
      <c r="R51" s="5" t="s">
        <v>114</v>
      </c>
      <c r="S51" s="5" t="s">
        <v>115</v>
      </c>
      <c r="T51" s="5" t="s">
        <v>116</v>
      </c>
      <c r="U51" s="1" t="s">
        <v>254</v>
      </c>
      <c r="V51" s="5" t="s">
        <v>255</v>
      </c>
      <c r="W51" s="1" t="s">
        <v>256</v>
      </c>
      <c r="X51" s="5" t="s">
        <v>257</v>
      </c>
      <c r="Y51" s="1" t="s">
        <v>264</v>
      </c>
      <c r="Z51" s="5" t="s">
        <v>265</v>
      </c>
      <c r="AA51" s="1" t="s">
        <v>268</v>
      </c>
      <c r="AB51" s="3" t="s">
        <v>269</v>
      </c>
      <c r="AE51" s="6">
        <v>40000</v>
      </c>
      <c r="AF51" s="3">
        <v>36000</v>
      </c>
      <c r="AG51" s="6">
        <v>15000</v>
      </c>
      <c r="AH51" s="6">
        <v>17000</v>
      </c>
      <c r="AI51" s="6">
        <v>40000</v>
      </c>
      <c r="AJ51" s="6">
        <v>20450</v>
      </c>
      <c r="AK51"/>
      <c r="AL51" s="4"/>
      <c r="AM51"/>
      <c r="AN51"/>
      <c r="AO51"/>
      <c r="AP51" s="5">
        <v>2015</v>
      </c>
      <c r="AQ51"/>
      <c r="AR51"/>
      <c r="AS51"/>
      <c r="AT51"/>
      <c r="AU51"/>
      <c r="AV51"/>
      <c r="AW51" t="s">
        <v>129</v>
      </c>
      <c r="AX51" s="5" t="s">
        <v>130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CR, CAF, Tableau de financement</vt:lpstr>
      <vt:lpstr>Donnees</vt:lpstr>
      <vt:lpstr>'CR, CAF, Tableau de financement'!Zone_d_impression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brugerolle</dc:creator>
  <cp:keywords>SXSSF</cp:keywords>
  <dc:description>H5_01 : D1.001 - 22.01.2019 - PR  -Ajout 2eme ligne titre issu de TITGTJOB
H5_01 : D1.002 - 18.03.2019 - PR  -Modif "pour vote de l'organe délibérant"
H5_01 : D1.003 - 20.03.2019 - PR  -Modif année 1ere colonne 
H5_01 : D1.004 - 25.03.2019 - PR  - Alim. 3 dernieres lignes fonds de roulement
H5_01 : D1.005 - 25.04.2019 - YAD - Modif CAF + TFP</dc:description>
  <cp:lastModifiedBy>pascal robert</cp:lastModifiedBy>
  <cp:lastPrinted>2014-04-23T08:38:37Z</cp:lastPrinted>
  <dcterms:created xsi:type="dcterms:W3CDTF">2012-05-10T14:38:32Z</dcterms:created>
  <dcterms:modified xsi:type="dcterms:W3CDTF">2019-04-30T13:47:19Z</dcterms:modified>
</cp:coreProperties>
</file>