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I:\j3.01\fr\obd\editions\"/>
    </mc:Choice>
  </mc:AlternateContent>
  <xr:revisionPtr revIDLastSave="0" documentId="13_ncr:1_{66A8E500-5708-4471-A41D-942967401729}" xr6:coauthVersionLast="47" xr6:coauthVersionMax="47" xr10:uidLastSave="{00000000-0000-0000-0000-000000000000}"/>
  <bookViews>
    <workbookView xWindow="1080" yWindow="630" windowWidth="21600" windowHeight="14250" tabRatio="730" xr2:uid="{00000000-000D-0000-FFFF-FFFF00000000}"/>
  </bookViews>
  <sheets>
    <sheet name="Situation patrimoniale" sheetId="17" r:id="rId1"/>
    <sheet name="Donnees" sheetId="27" r:id="rId2"/>
  </sheets>
  <definedNames>
    <definedName name="_xlnm.Print_Area" localSheetId="0">'Situation patrimoniale'!$B$1:$I$53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8" i="17" l="1"/>
  <c r="H38" i="17"/>
  <c r="G38" i="17"/>
  <c r="E27" i="17" l="1" a="1"/>
  <c r="E27" i="17" s="1"/>
  <c r="D27" i="17" a="1"/>
  <c r="D27" i="17" s="1"/>
  <c r="C27" i="17" a="1"/>
  <c r="C27" i="17" s="1"/>
  <c r="E26" i="17" a="1"/>
  <c r="E26" i="17" s="1"/>
  <c r="D26" i="17" a="1"/>
  <c r="D26" i="17" s="1"/>
  <c r="C26" i="17" a="1"/>
  <c r="C26" i="17" s="1"/>
  <c r="C24" i="17" l="1" a="1"/>
  <c r="C24" i="17" s="1"/>
  <c r="E24" i="17" l="1" a="1"/>
  <c r="E24" i="17" s="1"/>
  <c r="D24" i="17" a="1"/>
  <c r="D24" i="17" s="1"/>
  <c r="E28" i="17" l="1" a="1"/>
  <c r="E28" i="17" s="1"/>
  <c r="D28" i="17" a="1"/>
  <c r="D28" i="17" s="1"/>
  <c r="C28" i="17" a="1"/>
  <c r="C28" i="17" s="1"/>
  <c r="E25" i="17" a="1"/>
  <c r="E25" i="17" s="1"/>
  <c r="D25" i="17" a="1"/>
  <c r="D25" i="17" s="1"/>
  <c r="C25" i="17" a="1"/>
  <c r="C25" i="17" s="1"/>
  <c r="I39" i="17" l="1"/>
  <c r="H39" i="17"/>
  <c r="G39" i="17"/>
  <c r="E39" i="17"/>
  <c r="D39" i="17"/>
  <c r="C39" i="17"/>
  <c r="I53" i="17" l="1"/>
  <c r="I52" i="17"/>
  <c r="H52" i="17"/>
  <c r="H53" i="17"/>
  <c r="I37" i="17"/>
  <c r="I36" i="17"/>
  <c r="H37" i="17"/>
  <c r="H36" i="17"/>
  <c r="E36" i="17"/>
  <c r="D36" i="17"/>
  <c r="I15" i="17" l="1"/>
  <c r="I14" i="17"/>
  <c r="I13" i="17"/>
  <c r="I12" i="17"/>
  <c r="H15" i="17"/>
  <c r="H14" i="17"/>
  <c r="H13" i="17"/>
  <c r="H12" i="17"/>
  <c r="E15" i="17"/>
  <c r="E14" i="17"/>
  <c r="E13" i="17"/>
  <c r="E12" i="17"/>
  <c r="D15" i="17"/>
  <c r="D14" i="17"/>
  <c r="D13" i="17"/>
  <c r="D12" i="17"/>
  <c r="G47" i="17"/>
  <c r="C34" i="17"/>
  <c r="G34" i="17"/>
  <c r="C22" i="17"/>
  <c r="G11" i="17"/>
  <c r="C11" i="17"/>
  <c r="H51" i="17" l="1"/>
  <c r="D16" i="17" l="1"/>
  <c r="E16" i="17"/>
  <c r="H16" i="17"/>
  <c r="I16" i="17"/>
  <c r="I51" i="17"/>
  <c r="E17" i="17" l="1"/>
  <c r="D17" i="17"/>
  <c r="D18" i="17" s="1"/>
  <c r="H17" i="17"/>
  <c r="H18" i="17" s="1"/>
  <c r="I17" i="17"/>
  <c r="I18" i="17" s="1"/>
  <c r="E23" i="17" l="1"/>
  <c r="E29" i="17" s="1"/>
  <c r="E18" i="17"/>
  <c r="D23" i="17"/>
  <c r="D29" i="17" s="1"/>
  <c r="I35" i="17" l="1"/>
  <c r="E35" i="17"/>
  <c r="H35" i="17"/>
  <c r="H40" i="17" s="1"/>
  <c r="I40" i="17"/>
  <c r="E40" i="17"/>
  <c r="D35" i="17"/>
  <c r="D40" i="17" s="1"/>
  <c r="D41" i="17" l="1"/>
  <c r="I41" i="17"/>
  <c r="E41" i="17"/>
  <c r="H41" i="17"/>
  <c r="I48" i="17" l="1"/>
  <c r="I49" i="17" s="1"/>
  <c r="H48" i="17"/>
  <c r="H49" i="17" s="1"/>
  <c r="C13" i="17" l="1"/>
  <c r="G53" i="17" l="1"/>
  <c r="G52" i="17"/>
  <c r="G51" i="17" l="1"/>
  <c r="G37" i="17" l="1"/>
  <c r="G36" i="17"/>
  <c r="C36" i="17"/>
  <c r="G15" i="17"/>
  <c r="C15" i="17"/>
  <c r="G14" i="17"/>
  <c r="C14" i="17"/>
  <c r="G13" i="17"/>
  <c r="G12" i="17"/>
  <c r="C12" i="17"/>
  <c r="C16" i="17" l="1"/>
  <c r="F4" i="27"/>
  <c r="I1" i="17" l="1"/>
  <c r="G16" i="17" l="1"/>
  <c r="G17" i="17" l="1"/>
  <c r="C17" i="17"/>
  <c r="D4" i="27"/>
  <c r="B4" i="27"/>
  <c r="E3" i="27"/>
  <c r="C3" i="27"/>
  <c r="B3" i="27"/>
  <c r="E2" i="27"/>
  <c r="C2" i="27"/>
  <c r="B2" i="27"/>
  <c r="E1" i="27"/>
  <c r="B5" i="17" s="1"/>
  <c r="C1" i="27"/>
  <c r="B1" i="27"/>
  <c r="C23" i="17" l="1"/>
  <c r="C29" i="17" s="1"/>
  <c r="B2" i="17"/>
  <c r="G18" i="17"/>
  <c r="C18" i="17"/>
  <c r="C35" i="17" l="1"/>
  <c r="G35" i="17"/>
  <c r="C40" i="17" l="1"/>
  <c r="G40" i="17" l="1"/>
  <c r="G41" i="17" l="1"/>
  <c r="C41" i="17"/>
  <c r="G48" i="17" l="1"/>
  <c r="G49" i="1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Yannick Dieu</author>
  </authors>
  <commentList>
    <comment ref="B9" authorId="0" shapeId="0" xr:uid="{6BBCBF21-1B9E-4EEC-B71D-47D1F213265C}">
      <text>
        <r>
          <rPr>
            <sz val="9"/>
            <color indexed="81"/>
            <rFont val="Tahoma"/>
            <family val="2"/>
          </rPr>
          <t>Le compte de résultat prévisionnel est présenté pour le budget initial et le(les) budget(s) rectificatif(s). Le compte de résultat exécuté est présenté pour le compte financier.</t>
        </r>
      </text>
    </comment>
    <comment ref="B13" authorId="0" shapeId="0" xr:uid="{1F190DD3-9CE2-494F-8C8F-0BEBC56FC744}">
      <text>
        <r>
          <rPr>
            <sz val="9"/>
            <color indexed="81"/>
            <rFont val="Tahoma"/>
            <family val="2"/>
          </rPr>
          <t>Il s'agit des sous catégories de comptes présentant les contributions employeur au CAS Pensions</t>
        </r>
      </text>
    </comment>
    <comment ref="B32" authorId="0" shapeId="0" xr:uid="{BD745A8F-763D-4844-AF57-A3B400BF5274}">
      <text>
        <r>
          <rPr>
            <sz val="9"/>
            <color indexed="81"/>
            <rFont val="Tahoma"/>
            <family val="2"/>
          </rPr>
          <t>L'état prévisionnel d'évolution de la situation patrimoniale en droits constatés est présenté pour le budget initial et le(les) budget(s) rectificatif(s). L'état exécuté d'évolution de la situation patrimoniale en droits constatés est présenté pour le compte financier.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Patrick Fraysse</author>
  </authors>
  <commentList>
    <comment ref="A1" authorId="0" shapeId="0" xr:uid="{2F5FF638-D4F0-42F9-993D-D36EC072AAF5}">
      <text>
        <r>
          <rPr>
            <sz val="9"/>
            <color indexed="81"/>
            <rFont val="Courier New"/>
            <family val="3"/>
          </rPr>
          <t>I1_01 - D1.000 - YAD - 12.12.19 - Création
J1_01 - D1.001 - PFR - 14.11.22 - Ajustement de la présentation par rapport à celle en GBCP
      - D1.002 - PR  - 05.12.22 - Correction écart dotation,reprise,…remboursement/augmentation dettes
      - D1.003 - YAD - 20.12.22 - Changement des formules pour les calculs de l'IAF et de la CAF
      - D1.004 - PR  - 02.03.23 - Modif CAF avec 6577/6672 dans actifs cédés et 7577/7672 dans produits de cession + simplification formules
      - D1.005 - PR  - 28.09.23 - Modif formules insuffisance/capacité d'autofinancement sur 3eme but
      - D1.006 - YAD - 24.11.23 - Evolutions RRBO 2023
      - D1.007 - PR  - 12.12.23 - Modif. formules Autres ressources
J2_01 - D1.008 - PR  - 01.03.24 - Modif. formules Autres ressources
J3_01 - D1.009 - PR  - 10.02.25 - Modif. formules Autres ressources
      - D1.010 - PR  - 21.03.25 - Modif. formules Autres ressources que crédit pour comptes 756,7577,7672,6672</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<sst xmlns="http://schemas.openxmlformats.org/spreadsheetml/2006/main" count="1703" uniqueCount="210">
  <si>
    <t>CHARGES</t>
  </si>
  <si>
    <t>PRODUITS</t>
  </si>
  <si>
    <t>Personnel</t>
  </si>
  <si>
    <t>Subventions de l'Etat</t>
  </si>
  <si>
    <t>Fonctionnement autre que les charges de personnel</t>
  </si>
  <si>
    <t>Intervention (le cas échéant)</t>
  </si>
  <si>
    <t>Autres subventions</t>
  </si>
  <si>
    <t>Autres ressources</t>
  </si>
  <si>
    <t>TOTAL DES CHARGES (1)</t>
  </si>
  <si>
    <t>TOTAL DES PRODUITS (2)</t>
  </si>
  <si>
    <t>EMPLOIS</t>
  </si>
  <si>
    <t>RESSOURCES</t>
  </si>
  <si>
    <t>Insuffisance d'autofinancement</t>
  </si>
  <si>
    <t>Capacité d'autofinancement</t>
  </si>
  <si>
    <t>Investissements</t>
  </si>
  <si>
    <t>TOTAL DES EMPLOIS (5)</t>
  </si>
  <si>
    <t>TOTAL DES RESSOURCES (6)</t>
  </si>
  <si>
    <t>= CAF ou IAF*</t>
  </si>
  <si>
    <t>*capacité d'autofinancement ou d'insuffisance d'autofinancement</t>
  </si>
  <si>
    <t>Financement de l'actif par l'État</t>
  </si>
  <si>
    <t>Financement de l'actif par des tiers autres que l'État</t>
  </si>
  <si>
    <t>Remboursement des dettes financières</t>
  </si>
  <si>
    <t>Augmentation des dettes financières</t>
  </si>
  <si>
    <t>+ valeur nette comptable des éléments d'actifs cédés</t>
  </si>
  <si>
    <t xml:space="preserve">- produits de cession d'éléments d'actifs </t>
  </si>
  <si>
    <t>But</t>
  </si>
  <si>
    <t>But N°</t>
  </si>
  <si>
    <t xml:space="preserve">Poste </t>
  </si>
  <si>
    <t>Poste 1</t>
  </si>
  <si>
    <t>Poste 2</t>
  </si>
  <si>
    <t>Poste 3</t>
  </si>
  <si>
    <t>Poste 4</t>
  </si>
  <si>
    <t>Poste 5</t>
  </si>
  <si>
    <t>Montant débit</t>
  </si>
  <si>
    <t>Montant crédit</t>
  </si>
  <si>
    <t>Etablissement</t>
  </si>
  <si>
    <t>Intitulé de l'établissement</t>
  </si>
  <si>
    <t>Année</t>
  </si>
  <si>
    <t>CGR</t>
  </si>
  <si>
    <t>Intitulé du CGR</t>
  </si>
  <si>
    <t>Chemin</t>
  </si>
  <si>
    <t>Intitulé du poste</t>
  </si>
  <si>
    <t>Job</t>
  </si>
  <si>
    <t>Utilisateur</t>
  </si>
  <si>
    <t>Date</t>
  </si>
  <si>
    <t>But 1</t>
  </si>
  <si>
    <t>Type d'enregistrement</t>
  </si>
  <si>
    <t>Numéro de l'enregistrement</t>
  </si>
  <si>
    <t>Identifiant de l’établissement</t>
  </si>
  <si>
    <t>Type de document</t>
  </si>
  <si>
    <t>Code nomenclature</t>
  </si>
  <si>
    <t>Code budget</t>
  </si>
  <si>
    <t>Rang de la balance</t>
  </si>
  <si>
    <t>Date d'arrêté</t>
  </si>
  <si>
    <t>SIREN</t>
  </si>
  <si>
    <t>SIRET</t>
  </si>
  <si>
    <t>Etablissement :</t>
  </si>
  <si>
    <t>Année de l'exercice :</t>
  </si>
  <si>
    <t>CGR :</t>
  </si>
  <si>
    <t>Chemin :</t>
  </si>
  <si>
    <t>Poste :</t>
  </si>
  <si>
    <t>Job :</t>
  </si>
  <si>
    <t>Utilisateur :</t>
  </si>
  <si>
    <t>Date :</t>
  </si>
  <si>
    <t>Fiscalité affectée</t>
  </si>
  <si>
    <t>dont charges de pensions civiles</t>
  </si>
  <si>
    <t>+ Dotations aux amortissements, dépréciations et provisions</t>
  </si>
  <si>
    <t>- reprises sur amortissements, dépréciations et provisions</t>
  </si>
  <si>
    <t>POUR VOTE DE L'ORGANE DELIBERANT</t>
  </si>
  <si>
    <t>VARIATION ET NIVEAU DU FONDS DE ROULEMENT, DU BESOIN EN FONDS DE ROULEMENT ET DE LA TRESORERIE</t>
  </si>
  <si>
    <t>Type fichier</t>
  </si>
  <si>
    <t>Formule CAF</t>
  </si>
  <si>
    <t>- quote-part reprise au résultat des financements rattachés à des actifs</t>
  </si>
  <si>
    <t>Variation du FONDS DE ROULEMENT : AUGMENTATION (7) ou DIMINUTION (8)</t>
  </si>
  <si>
    <t>Niveau final du FONDS DE ROULEMENT</t>
  </si>
  <si>
    <t>Niveau final du BESOIN EN FONDS DE ROULEMENT</t>
  </si>
  <si>
    <t>* Montant issu du tableau "Equilibre financier"</t>
  </si>
  <si>
    <t>Augmentation du fonds de roulement (7) = (6)-(5)</t>
  </si>
  <si>
    <t>Diminution du fonds de roulement  (8) = (5)-(6)</t>
  </si>
  <si>
    <t>Montants prévision d'exécution N-1</t>
  </si>
  <si>
    <t>Montants Budget initial N</t>
  </si>
  <si>
    <t>Date de vote</t>
  </si>
  <si>
    <t>But 2</t>
  </si>
  <si>
    <t>But 3</t>
  </si>
  <si>
    <t>COMPTE DE RÉSULTAT PRÉVISIONNEL/EXÉCUTÉ</t>
  </si>
  <si>
    <t>Résultat : bénéfice (3) = (2) - (1)</t>
  </si>
  <si>
    <t>TOTAL EQUILIBRE du compte de résultat
(1) + (3) = (2) + (4)</t>
  </si>
  <si>
    <t>Autres produits</t>
  </si>
  <si>
    <t>Résultat : perte (4) = (1) - (2)</t>
  </si>
  <si>
    <t>CALCUL DE LA CAPACITÉ D'AUTOFINANCEMENT</t>
  </si>
  <si>
    <t>Résultat de l'exercice (bénéfice (3) ou perte (-4))</t>
  </si>
  <si>
    <t>ÉTAT PRÉVISIONNEL/EXÉCUTÉ DE L'ÉVOLUTION DE LA SITUATION PATRIMONIALE EN DROITS CONSTATÉS</t>
  </si>
  <si>
    <t>POUR INFORMATION DE L'ORGANE DÉLIBÉRANT</t>
  </si>
  <si>
    <t>Variation du BESOIN en FONDS DE ROULEMENT (FONDS DE ROULEMENT - TRÉSORERIE)</t>
  </si>
  <si>
    <t>Variation de la TRÉSORERIE : ABONDEMENT (I) ou PRÉLÈVEMENT (II)*</t>
  </si>
  <si>
    <t>Niveau final de la TRÉSORERIE</t>
  </si>
  <si>
    <t>V1</t>
  </si>
  <si>
    <t>B2</t>
  </si>
  <si>
    <t>104</t>
  </si>
  <si>
    <t>SPER</t>
  </si>
  <si>
    <t>SPERR</t>
  </si>
  <si>
    <t>SPERR1</t>
  </si>
  <si>
    <t>IND</t>
  </si>
  <si>
    <t>CENTRE</t>
  </si>
  <si>
    <t>Centre</t>
  </si>
  <si>
    <t>DAT</t>
  </si>
  <si>
    <t>SP</t>
  </si>
  <si>
    <t>Situation patrimoniale</t>
  </si>
  <si>
    <t>PR</t>
  </si>
  <si>
    <t>BG</t>
  </si>
  <si>
    <t>V3</t>
  </si>
  <si>
    <t>1</t>
  </si>
  <si>
    <t>00001</t>
  </si>
  <si>
    <t>03</t>
  </si>
  <si>
    <t>01</t>
  </si>
  <si>
    <t>02</t>
  </si>
  <si>
    <t>04</t>
  </si>
  <si>
    <t>31122019</t>
  </si>
  <si>
    <t>316393834</t>
  </si>
  <si>
    <t>31639383400080</t>
  </si>
  <si>
    <t>P</t>
  </si>
  <si>
    <t>O</t>
  </si>
  <si>
    <t>31/10/2019</t>
  </si>
  <si>
    <t>131</t>
  </si>
  <si>
    <t>SPERR2</t>
  </si>
  <si>
    <t>138</t>
  </si>
  <si>
    <t>SPERR4</t>
  </si>
  <si>
    <t>SPERE</t>
  </si>
  <si>
    <t>SPERE1</t>
  </si>
  <si>
    <t>SPCR</t>
  </si>
  <si>
    <t>SPCRC</t>
  </si>
  <si>
    <t>SPCRC1</t>
  </si>
  <si>
    <t>645</t>
  </si>
  <si>
    <t>681</t>
  </si>
  <si>
    <t>SPCRC2</t>
  </si>
  <si>
    <t>765</t>
  </si>
  <si>
    <t>SPCRP</t>
  </si>
  <si>
    <t>SPCRP4</t>
  </si>
  <si>
    <t>781</t>
  </si>
  <si>
    <t>786</t>
  </si>
  <si>
    <t>RC</t>
  </si>
  <si>
    <t>B1</t>
  </si>
  <si>
    <t>Qualiac développement</t>
  </si>
  <si>
    <t>449085</t>
  </si>
  <si>
    <t>12/12/2019</t>
  </si>
  <si>
    <t>1479999999</t>
  </si>
  <si>
    <t>164C</t>
  </si>
  <si>
    <t>164D</t>
  </si>
  <si>
    <t>SPERE2</t>
  </si>
  <si>
    <t>165D</t>
  </si>
  <si>
    <t>168C</t>
  </si>
  <si>
    <t>201C</t>
  </si>
  <si>
    <t>SPERR3</t>
  </si>
  <si>
    <t>206C</t>
  </si>
  <si>
    <t>211D</t>
  </si>
  <si>
    <t>217D</t>
  </si>
  <si>
    <t>217C</t>
  </si>
  <si>
    <t>218D</t>
  </si>
  <si>
    <t>218C</t>
  </si>
  <si>
    <t>231D</t>
  </si>
  <si>
    <t>231C</t>
  </si>
  <si>
    <t>341</t>
  </si>
  <si>
    <t>SPTR</t>
  </si>
  <si>
    <t>SPTRE</t>
  </si>
  <si>
    <t>SPTRE1</t>
  </si>
  <si>
    <t>431</t>
  </si>
  <si>
    <t>512</t>
  </si>
  <si>
    <t>SPTRE2</t>
  </si>
  <si>
    <t>531</t>
  </si>
  <si>
    <t>601</t>
  </si>
  <si>
    <t>603</t>
  </si>
  <si>
    <t>606</t>
  </si>
  <si>
    <t>612</t>
  </si>
  <si>
    <t>616</t>
  </si>
  <si>
    <t>641</t>
  </si>
  <si>
    <t>647</t>
  </si>
  <si>
    <t>656</t>
  </si>
  <si>
    <t>657</t>
  </si>
  <si>
    <t>SPCRC3</t>
  </si>
  <si>
    <t>6577</t>
  </si>
  <si>
    <t>661</t>
  </si>
  <si>
    <t>666</t>
  </si>
  <si>
    <t>668</t>
  </si>
  <si>
    <t>701</t>
  </si>
  <si>
    <t>706</t>
  </si>
  <si>
    <t>707</t>
  </si>
  <si>
    <t>741</t>
  </si>
  <si>
    <t>SPCRP1</t>
  </si>
  <si>
    <t>744</t>
  </si>
  <si>
    <t>SPCRP3</t>
  </si>
  <si>
    <t>745</t>
  </si>
  <si>
    <t>7813</t>
  </si>
  <si>
    <t>756</t>
  </si>
  <si>
    <t>7672</t>
  </si>
  <si>
    <t>767</t>
  </si>
  <si>
    <t>101</t>
  </si>
  <si>
    <t>105</t>
  </si>
  <si>
    <t>106</t>
  </si>
  <si>
    <t>237D</t>
  </si>
  <si>
    <t>PV</t>
  </si>
  <si>
    <t>B3</t>
  </si>
  <si>
    <t>161D</t>
  </si>
  <si>
    <t>174D</t>
  </si>
  <si>
    <t>178C</t>
  </si>
  <si>
    <t>201D</t>
  </si>
  <si>
    <t>203D</t>
  </si>
  <si>
    <t>213D</t>
  </si>
  <si>
    <t>261D</t>
  </si>
  <si>
    <t>267D</t>
  </si>
  <si>
    <t>272D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</si>
</sst>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13" x14ac:knownFonts="1">
    <font>
      <sz val="11"/>
      <color theme="1"/>
      <name val="Calibri"/>
      <family val="2"/>
      <scheme val="minor"/>
    </font>
    <font>
      <sz val="10"/>
      <name val="Arial"/>
      <family val="2"/>
    </font>
    <font>
      <sz val="10"/>
      <name val="Arial"/>
      <family val="2"/>
    </font>
    <font>
      <sz val="10"/>
      <color indexed="8"/>
      <name val="Arial"/>
      <family val="2"/>
    </font>
    <font>
      <sz val="10"/>
      <color indexed="8"/>
      <name val="Arial"/>
      <family val="2"/>
    </font>
    <font>
      <sz val="11"/>
      <name val="Calibri"/>
      <family val="2"/>
      <scheme val="minor"/>
    </font>
    <font>
      <b/>
      <sz val="11"/>
      <color theme="0"/>
      <name val="Calibri"/>
      <family val="2"/>
      <scheme val="minor"/>
    </font>
    <font>
      <b/>
      <sz val="11"/>
      <color theme="1"/>
      <name val="Calibri"/>
      <family val="2"/>
      <scheme val="minor"/>
    </font>
    <font>
      <b/>
      <sz val="11"/>
      <name val="Calibri"/>
      <family val="2"/>
      <scheme val="minor"/>
    </font>
    <font>
      <i/>
      <sz val="11"/>
      <color theme="1"/>
      <name val="Calibri"/>
      <family val="2"/>
      <scheme val="minor"/>
    </font>
    <font>
      <i/>
      <sz val="11"/>
      <name val="Calibri"/>
      <family val="2"/>
      <scheme val="minor"/>
    </font>
    <font>
      <sz val="9"/>
      <color indexed="81"/>
      <name val="Courier New"/>
      <family val="3"/>
    </font>
    <font>
      <sz val="9"/>
      <color indexed="81"/>
      <name val="Tahoma"/>
      <family val="2"/>
    </font>
  </fonts>
  <fills count="6">
    <fill>
      <patternFill patternType="none"/>
    </fill>
    <fill>
      <patternFill patternType="gray125"/>
    </fill>
    <fill>
      <patternFill patternType="solid">
        <fgColor theme="0"/>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rgb="FFFFFF00"/>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right style="thin">
        <color auto="1"/>
      </right>
      <top style="thin">
        <color auto="1"/>
      </top>
      <bottom style="thin">
        <color auto="1"/>
      </bottom>
      <diagonal/>
    </border>
    <border>
      <left/>
      <right/>
      <top style="thin">
        <color indexed="64"/>
      </top>
      <bottom style="thin">
        <color indexed="64"/>
      </bottom>
      <diagonal/>
    </border>
    <border>
      <left style="medium">
        <color indexed="64"/>
      </left>
      <right style="thin">
        <color auto="1"/>
      </right>
      <top style="thin">
        <color indexed="64"/>
      </top>
      <bottom style="thin">
        <color indexed="64"/>
      </bottom>
      <diagonal/>
    </border>
    <border>
      <left style="medium">
        <color indexed="64"/>
      </left>
      <right style="thin">
        <color auto="1"/>
      </right>
      <top style="thin">
        <color indexed="64"/>
      </top>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auto="1"/>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right style="medium">
        <color auto="1"/>
      </right>
      <top style="thin">
        <color auto="1"/>
      </top>
      <bottom style="thin">
        <color auto="1"/>
      </bottom>
      <diagonal/>
    </border>
    <border>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indexed="64"/>
      </right>
      <top style="medium">
        <color indexed="64"/>
      </top>
      <bottom style="medium">
        <color indexed="64"/>
      </bottom>
      <diagonal/>
    </border>
    <border>
      <left/>
      <right style="medium">
        <color indexed="64"/>
      </right>
      <top/>
      <bottom style="thin">
        <color auto="1"/>
      </bottom>
      <diagonal/>
    </border>
    <border>
      <left style="medium">
        <color indexed="64"/>
      </left>
      <right/>
      <top/>
      <bottom/>
      <diagonal/>
    </border>
    <border>
      <left style="thin">
        <color auto="1"/>
      </left>
      <right/>
      <top style="medium">
        <color indexed="64"/>
      </top>
      <bottom style="thin">
        <color indexed="64"/>
      </bottom>
      <diagonal/>
    </border>
  </borders>
  <cellStyleXfs count="6">
    <xf numFmtId="0" fontId="0" fillId="0" borderId="0"/>
    <xf numFmtId="0" fontId="1" fillId="0" borderId="0"/>
    <xf numFmtId="0" fontId="2" fillId="0" borderId="0"/>
    <xf numFmtId="0" fontId="3" fillId="0" borderId="0"/>
    <xf numFmtId="0" fontId="4" fillId="0" borderId="0"/>
    <xf numFmtId="9" fontId="4" fillId="0" borderId="0" applyFont="0" applyFill="0" applyBorder="0" applyAlignment="0" applyProtection="0"/>
  </cellStyleXfs>
  <cellXfs count="89">
    <xf numFmtId="0" fontId="0" fillId="0" borderId="0" xfId="0"/>
    <xf numFmtId="0" fontId="5" fillId="0" borderId="0" xfId="0" applyFont="1"/>
    <xf numFmtId="49" fontId="5" fillId="0" borderId="0" xfId="0" applyNumberFormat="1" applyFont="1"/>
    <xf numFmtId="2" fontId="5" fillId="0" borderId="0" xfId="0" applyNumberFormat="1" applyFont="1"/>
    <xf numFmtId="49" fontId="5" fillId="0" borderId="0" xfId="0" applyNumberFormat="1" applyFont="1" applyProtection="1">
      <protection hidden="1"/>
    </xf>
    <xf numFmtId="14" fontId="5" fillId="0" borderId="0" xfId="0" applyNumberFormat="1" applyFont="1"/>
    <xf numFmtId="49" fontId="0" fillId="0" borderId="0" xfId="0" applyNumberFormat="1"/>
    <xf numFmtId="0" fontId="8" fillId="4" borderId="5" xfId="0" applyFont="1" applyFill="1" applyBorder="1" applyAlignment="1">
      <alignment horizontal="center" vertical="center"/>
    </xf>
    <xf numFmtId="0" fontId="8" fillId="4" borderId="11" xfId="0" applyFont="1" applyFill="1" applyBorder="1" applyAlignment="1">
      <alignment horizontal="center" vertical="center" wrapText="1"/>
    </xf>
    <xf numFmtId="0" fontId="7" fillId="0" borderId="0" xfId="0" applyFont="1"/>
    <xf numFmtId="0" fontId="0" fillId="0" borderId="8" xfId="0" applyBorder="1" applyAlignment="1">
      <alignment horizontal="left" vertical="center"/>
    </xf>
    <xf numFmtId="4" fontId="0" fillId="0" borderId="1" xfId="0" applyNumberFormat="1" applyBorder="1" applyAlignment="1">
      <alignment horizontal="right" vertical="center"/>
    </xf>
    <xf numFmtId="0" fontId="0" fillId="0" borderId="1" xfId="0" applyBorder="1" applyAlignment="1">
      <alignment horizontal="left" vertical="center"/>
    </xf>
    <xf numFmtId="0" fontId="8" fillId="4" borderId="8" xfId="0" applyFont="1" applyFill="1" applyBorder="1" applyAlignment="1">
      <alignment horizontal="center" vertical="center"/>
    </xf>
    <xf numFmtId="4" fontId="8" fillId="2" borderId="1" xfId="0" applyNumberFormat="1" applyFont="1" applyFill="1" applyBorder="1" applyAlignment="1">
      <alignment horizontal="right" vertical="center"/>
    </xf>
    <xf numFmtId="0" fontId="8" fillId="4" borderId="1" xfId="0" applyFont="1" applyFill="1" applyBorder="1" applyAlignment="1">
      <alignment horizontal="center" vertical="center"/>
    </xf>
    <xf numFmtId="0" fontId="9" fillId="0" borderId="8" xfId="0" applyFont="1" applyBorder="1" applyAlignment="1">
      <alignment horizontal="left" vertical="center"/>
    </xf>
    <xf numFmtId="4" fontId="0" fillId="2" borderId="1" xfId="0" applyNumberFormat="1" applyFill="1" applyBorder="1" applyAlignment="1">
      <alignment horizontal="right" vertical="center"/>
    </xf>
    <xf numFmtId="0" fontId="9" fillId="0" borderId="1" xfId="0" applyFont="1" applyBorder="1" applyAlignment="1">
      <alignment horizontal="left" vertical="center"/>
    </xf>
    <xf numFmtId="0" fontId="8" fillId="4" borderId="13" xfId="0" applyFont="1" applyFill="1" applyBorder="1" applyAlignment="1">
      <alignment horizontal="left" vertical="center" wrapText="1"/>
    </xf>
    <xf numFmtId="4" fontId="8" fillId="2" borderId="14" xfId="0" applyNumberFormat="1" applyFont="1" applyFill="1" applyBorder="1" applyAlignment="1">
      <alignment horizontal="right" vertical="center"/>
    </xf>
    <xf numFmtId="0" fontId="8" fillId="4" borderId="14" xfId="0" applyFont="1" applyFill="1" applyBorder="1" applyAlignment="1">
      <alignment horizontal="left" vertical="center" wrapText="1"/>
    </xf>
    <xf numFmtId="0" fontId="10" fillId="0" borderId="0" xfId="0" applyFont="1" applyAlignment="1">
      <alignment horizontal="left" vertical="center" wrapText="1"/>
    </xf>
    <xf numFmtId="165" fontId="8" fillId="0" borderId="0" xfId="0" applyNumberFormat="1" applyFont="1" applyAlignment="1">
      <alignment horizontal="center" vertical="center"/>
    </xf>
    <xf numFmtId="0" fontId="8" fillId="0" borderId="0" xfId="0" applyFont="1" applyAlignment="1">
      <alignment horizontal="left" vertical="center" wrapText="1"/>
    </xf>
    <xf numFmtId="164" fontId="7" fillId="0" borderId="0" xfId="0" applyNumberFormat="1" applyFont="1" applyAlignment="1">
      <alignment horizontal="center" vertical="center"/>
    </xf>
    <xf numFmtId="0" fontId="0" fillId="0" borderId="5" xfId="0" applyBorder="1"/>
    <xf numFmtId="0" fontId="0" fillId="0" borderId="8" xfId="0" quotePrefix="1" applyBorder="1" applyAlignment="1">
      <alignment horizontal="left" vertical="center"/>
    </xf>
    <xf numFmtId="0" fontId="8" fillId="4" borderId="10" xfId="0" applyFont="1" applyFill="1" applyBorder="1" applyAlignment="1">
      <alignment horizontal="center" vertical="center"/>
    </xf>
    <xf numFmtId="0" fontId="0" fillId="0" borderId="15" xfId="0" applyBorder="1" applyAlignment="1">
      <alignment horizontal="left" vertical="center"/>
    </xf>
    <xf numFmtId="4" fontId="0" fillId="0" borderId="4" xfId="0" applyNumberFormat="1" applyBorder="1" applyAlignment="1">
      <alignment horizontal="right" vertical="center"/>
    </xf>
    <xf numFmtId="0" fontId="8" fillId="4" borderId="8" xfId="0" applyFont="1" applyFill="1" applyBorder="1" applyAlignment="1">
      <alignment horizontal="center" vertical="center" wrapText="1"/>
    </xf>
    <xf numFmtId="4" fontId="7" fillId="0" borderId="1" xfId="0" applyNumberFormat="1" applyFont="1" applyBorder="1" applyAlignment="1">
      <alignment horizontal="right" vertical="center"/>
    </xf>
    <xf numFmtId="0" fontId="8" fillId="4" borderId="1" xfId="0" applyFont="1" applyFill="1" applyBorder="1" applyAlignment="1">
      <alignment horizontal="center" vertical="center" wrapText="1"/>
    </xf>
    <xf numFmtId="0" fontId="0" fillId="0" borderId="13" xfId="0" applyBorder="1" applyAlignment="1">
      <alignment horizontal="left" vertical="center"/>
    </xf>
    <xf numFmtId="4" fontId="0" fillId="2" borderId="14" xfId="0" applyNumberFormat="1" applyFill="1" applyBorder="1" applyAlignment="1">
      <alignment horizontal="right" vertical="center"/>
    </xf>
    <xf numFmtId="0" fontId="0" fillId="0" borderId="14" xfId="0" applyBorder="1" applyAlignment="1">
      <alignment horizontal="left" vertical="center"/>
    </xf>
    <xf numFmtId="0" fontId="8" fillId="2" borderId="0" xfId="0" applyFont="1" applyFill="1" applyAlignment="1">
      <alignment horizontal="center" vertical="center" wrapText="1"/>
    </xf>
    <xf numFmtId="0" fontId="0" fillId="0" borderId="9" xfId="0" quotePrefix="1" applyBorder="1" applyAlignment="1">
      <alignment horizontal="left" vertical="center" wrapText="1"/>
    </xf>
    <xf numFmtId="0" fontId="0" fillId="0" borderId="0" xfId="0" applyAlignment="1">
      <alignment horizontal="left" vertical="center"/>
    </xf>
    <xf numFmtId="0" fontId="0" fillId="0" borderId="9" xfId="0" applyBorder="1" applyAlignment="1">
      <alignment vertical="center"/>
    </xf>
    <xf numFmtId="4" fontId="0" fillId="0" borderId="3" xfId="0" applyNumberFormat="1" applyBorder="1" applyAlignment="1">
      <alignment vertical="center"/>
    </xf>
    <xf numFmtId="0" fontId="9" fillId="0" borderId="16" xfId="0" applyFont="1" applyBorder="1" applyAlignment="1">
      <alignment horizontal="right"/>
    </xf>
    <xf numFmtId="4" fontId="0" fillId="2" borderId="0" xfId="0" applyNumberFormat="1" applyFill="1" applyAlignment="1">
      <alignment horizontal="right" vertical="center"/>
    </xf>
    <xf numFmtId="49" fontId="7" fillId="0" borderId="0" xfId="0" applyNumberFormat="1" applyFont="1" applyAlignment="1">
      <alignment horizontal="center" vertical="center"/>
    </xf>
    <xf numFmtId="0" fontId="7" fillId="0" borderId="0" xfId="0" applyFont="1" applyAlignment="1">
      <alignment horizontal="center" vertical="center"/>
    </xf>
    <xf numFmtId="0" fontId="8" fillId="4" borderId="8" xfId="0" applyFont="1" applyFill="1" applyBorder="1" applyAlignment="1">
      <alignment horizontal="left" vertical="top" wrapText="1"/>
    </xf>
    <xf numFmtId="4" fontId="0" fillId="0" borderId="21" xfId="0" applyNumberFormat="1" applyBorder="1" applyAlignment="1">
      <alignment horizontal="right" vertical="center"/>
    </xf>
    <xf numFmtId="4" fontId="8" fillId="2" borderId="21" xfId="0" applyNumberFormat="1" applyFont="1" applyFill="1" applyBorder="1" applyAlignment="1">
      <alignment horizontal="right" vertical="center"/>
    </xf>
    <xf numFmtId="4" fontId="0" fillId="2" borderId="21" xfId="0" applyNumberFormat="1" applyFill="1" applyBorder="1" applyAlignment="1">
      <alignment horizontal="right" vertical="center"/>
    </xf>
    <xf numFmtId="4" fontId="7" fillId="0" borderId="22" xfId="0" applyNumberFormat="1" applyFont="1" applyBorder="1" applyAlignment="1">
      <alignment horizontal="right" vertical="center"/>
    </xf>
    <xf numFmtId="4" fontId="7" fillId="0" borderId="14" xfId="0" applyNumberFormat="1" applyFont="1" applyBorder="1" applyAlignment="1">
      <alignment horizontal="right" vertical="center"/>
    </xf>
    <xf numFmtId="4" fontId="0" fillId="0" borderId="21" xfId="0" applyNumberFormat="1" applyBorder="1" applyAlignment="1">
      <alignment vertical="center"/>
    </xf>
    <xf numFmtId="4" fontId="0" fillId="0" borderId="23" xfId="0" applyNumberFormat="1" applyBorder="1" applyAlignment="1">
      <alignment horizontal="right" vertical="center"/>
    </xf>
    <xf numFmtId="4" fontId="0" fillId="0" borderId="6" xfId="0" applyNumberFormat="1" applyBorder="1" applyAlignment="1">
      <alignment horizontal="right" vertical="center"/>
    </xf>
    <xf numFmtId="4" fontId="0" fillId="0" borderId="6" xfId="0" applyNumberFormat="1" applyBorder="1" applyAlignment="1">
      <alignment vertical="center"/>
    </xf>
    <xf numFmtId="4" fontId="0" fillId="0" borderId="24" xfId="0" applyNumberFormat="1" applyBorder="1" applyAlignment="1">
      <alignment horizontal="right" vertical="center"/>
    </xf>
    <xf numFmtId="4" fontId="0" fillId="0" borderId="1" xfId="0" applyNumberFormat="1" applyBorder="1" applyAlignment="1">
      <alignment vertical="center"/>
    </xf>
    <xf numFmtId="4" fontId="0" fillId="0" borderId="25" xfId="0" applyNumberFormat="1" applyBorder="1" applyAlignment="1">
      <alignment horizontal="right" vertical="center"/>
    </xf>
    <xf numFmtId="4" fontId="0" fillId="0" borderId="26" xfId="0" applyNumberFormat="1" applyBorder="1" applyAlignment="1">
      <alignment horizontal="right" vertical="center"/>
    </xf>
    <xf numFmtId="4" fontId="7" fillId="0" borderId="21" xfId="0" applyNumberFormat="1" applyFont="1" applyBorder="1" applyAlignment="1">
      <alignment horizontal="right" vertical="center" wrapText="1"/>
    </xf>
    <xf numFmtId="4" fontId="0" fillId="2" borderId="22" xfId="0" applyNumberFormat="1" applyFill="1" applyBorder="1" applyAlignment="1">
      <alignment horizontal="right" vertical="center"/>
    </xf>
    <xf numFmtId="4" fontId="7" fillId="0" borderId="1" xfId="0" applyNumberFormat="1" applyFont="1" applyBorder="1" applyAlignment="1">
      <alignment horizontal="right" vertical="center" wrapText="1"/>
    </xf>
    <xf numFmtId="4" fontId="0" fillId="5" borderId="21" xfId="0" applyNumberFormat="1" applyFill="1" applyBorder="1" applyAlignment="1">
      <alignment vertical="center"/>
    </xf>
    <xf numFmtId="4" fontId="0" fillId="0" borderId="22" xfId="0" applyNumberFormat="1" applyBorder="1" applyAlignment="1">
      <alignment vertical="center"/>
    </xf>
    <xf numFmtId="4" fontId="0" fillId="5" borderId="1" xfId="0" applyNumberFormat="1" applyFill="1" applyBorder="1" applyAlignment="1">
      <alignment vertical="center"/>
    </xf>
    <xf numFmtId="4" fontId="0" fillId="0" borderId="14" xfId="0" applyNumberFormat="1" applyBorder="1" applyAlignment="1">
      <alignment vertical="center"/>
    </xf>
    <xf numFmtId="0" fontId="8" fillId="4" borderId="28" xfId="0" applyFont="1" applyFill="1" applyBorder="1" applyAlignment="1">
      <alignment horizontal="center" vertical="center" wrapText="1"/>
    </xf>
    <xf numFmtId="0" fontId="0" fillId="0" borderId="27" xfId="0" applyBorder="1"/>
    <xf numFmtId="20" fontId="0" fillId="0" borderId="0" xfId="0" applyNumberFormat="1"/>
    <xf numFmtId="0" fontId="0" fillId="0" borderId="17" xfId="0" applyBorder="1" applyAlignment="1">
      <alignment horizontal="left" vertical="center"/>
    </xf>
    <xf numFmtId="0" fontId="0" fillId="0" borderId="18" xfId="0" applyBorder="1" applyAlignment="1">
      <alignment horizontal="left" vertical="center"/>
    </xf>
    <xf numFmtId="0" fontId="0" fillId="0" borderId="19" xfId="0" applyBorder="1" applyAlignment="1">
      <alignment horizontal="left" vertical="center"/>
    </xf>
    <xf numFmtId="0" fontId="8" fillId="4" borderId="5" xfId="0" applyFont="1" applyFill="1" applyBorder="1" applyAlignment="1">
      <alignment horizontal="center" vertical="center"/>
    </xf>
    <xf numFmtId="0" fontId="8" fillId="4" borderId="11" xfId="0" applyFont="1" applyFill="1" applyBorder="1" applyAlignment="1">
      <alignment horizontal="center" vertical="center"/>
    </xf>
    <xf numFmtId="0" fontId="0" fillId="0" borderId="16" xfId="0" applyBorder="1" applyAlignment="1">
      <alignment horizontal="left" vertical="center"/>
    </xf>
    <xf numFmtId="0" fontId="0" fillId="0" borderId="7" xfId="0" applyBorder="1" applyAlignment="1">
      <alignment horizontal="left" vertical="center"/>
    </xf>
    <xf numFmtId="0" fontId="0" fillId="0" borderId="6" xfId="0" applyBorder="1" applyAlignment="1">
      <alignment horizontal="left" vertical="center"/>
    </xf>
    <xf numFmtId="0" fontId="6" fillId="3" borderId="20" xfId="0" applyFont="1" applyFill="1" applyBorder="1" applyAlignment="1">
      <alignment horizontal="center" vertical="center"/>
    </xf>
    <xf numFmtId="0" fontId="6" fillId="3" borderId="0" xfId="0" applyFont="1" applyFill="1" applyAlignment="1">
      <alignment horizontal="center" vertical="center"/>
    </xf>
    <xf numFmtId="0" fontId="7" fillId="0" borderId="0" xfId="0" applyFont="1"/>
    <xf numFmtId="49" fontId="7" fillId="0" borderId="0" xfId="0" applyNumberFormat="1" applyFont="1" applyAlignment="1">
      <alignment horizontal="center" vertical="center"/>
    </xf>
    <xf numFmtId="0" fontId="7" fillId="0" borderId="0" xfId="0" applyFont="1" applyAlignment="1">
      <alignment horizontal="center" vertical="center"/>
    </xf>
    <xf numFmtId="4" fontId="0" fillId="0" borderId="3" xfId="0" applyNumberFormat="1" applyBorder="1" applyAlignment="1">
      <alignment horizontal="right" vertical="center"/>
    </xf>
    <xf numFmtId="4" fontId="0" fillId="0" borderId="2" xfId="0" applyNumberFormat="1" applyBorder="1" applyAlignment="1">
      <alignment horizontal="right" vertical="center"/>
    </xf>
    <xf numFmtId="4" fontId="0" fillId="0" borderId="4" xfId="0" applyNumberFormat="1" applyBorder="1" applyAlignment="1">
      <alignment horizontal="right" vertical="center"/>
    </xf>
    <xf numFmtId="0" fontId="0" fillId="0" borderId="9" xfId="0" applyBorder="1" applyAlignment="1">
      <alignment horizontal="left" vertical="center"/>
    </xf>
    <xf numFmtId="0" fontId="0" fillId="0" borderId="12" xfId="0" applyBorder="1" applyAlignment="1">
      <alignment horizontal="left" vertical="center"/>
    </xf>
    <xf numFmtId="0" fontId="0" fillId="0" borderId="15" xfId="0" applyBorder="1" applyAlignment="1">
      <alignment horizontal="left" vertical="center"/>
    </xf>
  </cellXfs>
  <cellStyles count="6">
    <cellStyle name="Normal" xfId="0" builtinId="0"/>
    <cellStyle name="Normal 2" xfId="1" xr:uid="{00000000-0005-0000-0000-000001000000}"/>
    <cellStyle name="Normal 3" xfId="2" xr:uid="{00000000-0005-0000-0000-000002000000}"/>
    <cellStyle name="Normal 4" xfId="3" xr:uid="{00000000-0005-0000-0000-000003000000}"/>
    <cellStyle name="Normal 5" xfId="4" xr:uid="{00000000-0005-0000-0000-000004000000}"/>
    <cellStyle name="Pourcentage 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R55"/>
  <sheetViews>
    <sheetView showGridLines="0" tabSelected="1" zoomScale="85" zoomScaleNormal="85" workbookViewId="0"/>
  </sheetViews>
  <sheetFormatPr baseColWidth="10" defaultRowHeight="15" x14ac:dyDescent="0.25"/>
  <cols>
    <col min="1" max="1" width="3.28515625" customWidth="1" collapsed="1"/>
    <col min="2" max="2" width="70.7109375" customWidth="1" collapsed="1"/>
    <col min="3" max="5" width="19.7109375" customWidth="1"/>
    <col min="6" max="6" width="70.7109375" customWidth="1" collapsed="1"/>
    <col min="7" max="9" width="19.7109375" customWidth="1"/>
    <col min="14" max="14" width="11.42578125" collapsed="1"/>
    <col min="19" max="16384" width="11.42578125" collapsed="1"/>
  </cols>
  <sheetData>
    <row r="1" spans="1:10" ht="15" customHeight="1" x14ac:dyDescent="0.25">
      <c r="A1" s="69"/>
      <c r="H1" s="39"/>
      <c r="I1" s="39" t="str">
        <f>CONCATENATE("Edité au : ",Donnees!F4)</f>
        <v>Edité au : 12/12/2019</v>
      </c>
    </row>
    <row r="2" spans="1:10" ht="15" customHeight="1" x14ac:dyDescent="0.25">
      <c r="B2" s="81" t="str">
        <f>+Donnees!C1</f>
        <v>Qualiac développement</v>
      </c>
      <c r="C2" s="81"/>
      <c r="D2" s="81"/>
      <c r="E2" s="81"/>
      <c r="F2" s="81"/>
      <c r="G2" s="81"/>
      <c r="H2" s="81"/>
      <c r="I2" s="81"/>
    </row>
    <row r="3" spans="1:10" ht="15" customHeight="1" x14ac:dyDescent="0.25">
      <c r="B3" s="81"/>
      <c r="C3" s="81"/>
      <c r="D3" s="81"/>
      <c r="E3" s="81"/>
      <c r="F3" s="81"/>
      <c r="G3" s="81"/>
      <c r="H3" s="44"/>
      <c r="I3" s="44"/>
    </row>
    <row r="4" spans="1:10" ht="15" customHeight="1" x14ac:dyDescent="0.25">
      <c r="B4" s="44"/>
      <c r="C4" s="44"/>
      <c r="D4" s="44"/>
      <c r="E4" s="44"/>
      <c r="F4" s="44"/>
      <c r="G4" s="44"/>
      <c r="H4" s="44"/>
      <c r="I4" s="44"/>
    </row>
    <row r="5" spans="1:10" ht="15" customHeight="1" x14ac:dyDescent="0.25">
      <c r="B5" s="82" t="str">
        <f>CONCATENATE("Tableau 2 : Situation patrimoniale Budget initial ",Donnees!E1)</f>
        <v>Tableau 2 : Situation patrimoniale Budget initial 2020</v>
      </c>
      <c r="C5" s="82"/>
      <c r="D5" s="82"/>
      <c r="E5" s="82"/>
      <c r="F5" s="82"/>
      <c r="G5" s="82"/>
      <c r="H5" s="82"/>
      <c r="I5" s="82"/>
    </row>
    <row r="6" spans="1:10" ht="15" customHeight="1" x14ac:dyDescent="0.25">
      <c r="B6" s="45"/>
      <c r="C6" s="45"/>
      <c r="D6" s="45"/>
      <c r="E6" s="45"/>
      <c r="F6" s="45"/>
      <c r="G6" s="45"/>
      <c r="H6" s="45"/>
      <c r="I6" s="45"/>
    </row>
    <row r="7" spans="1:10" ht="15" customHeight="1" x14ac:dyDescent="0.25">
      <c r="B7" s="78" t="s">
        <v>68</v>
      </c>
      <c r="C7" s="79"/>
      <c r="D7" s="79"/>
      <c r="E7" s="79"/>
      <c r="F7" s="79"/>
      <c r="G7" s="79"/>
      <c r="H7" s="79"/>
      <c r="I7" s="79"/>
    </row>
    <row r="8" spans="1:10" ht="15" customHeight="1" x14ac:dyDescent="0.25"/>
    <row r="9" spans="1:10" ht="15" customHeight="1" x14ac:dyDescent="0.25">
      <c r="B9" s="9" t="s">
        <v>84</v>
      </c>
    </row>
    <row r="10" spans="1:10" ht="15" customHeight="1" thickBot="1" x14ac:dyDescent="0.3"/>
    <row r="11" spans="1:10" ht="30" x14ac:dyDescent="0.25">
      <c r="B11" s="7" t="s">
        <v>0</v>
      </c>
      <c r="C11" s="8" t="str">
        <f>CONCATENATE("Montants Budget N-1 (",Donnees!$AL$6,")")</f>
        <v>Montants Budget N-1 (31/10/2019)</v>
      </c>
      <c r="D11" s="8" t="s">
        <v>79</v>
      </c>
      <c r="E11" s="8" t="s">
        <v>80</v>
      </c>
      <c r="F11" s="8" t="s">
        <v>1</v>
      </c>
      <c r="G11" s="8" t="str">
        <f>CONCATENATE("Montants Budget N-1 (",Donnees!$AL$6,")")</f>
        <v>Montants Budget N-1 (31/10/2019)</v>
      </c>
      <c r="H11" s="8" t="s">
        <v>79</v>
      </c>
      <c r="I11" s="67" t="s">
        <v>80</v>
      </c>
      <c r="J11" s="68"/>
    </row>
    <row r="12" spans="1:10" ht="15" customHeight="1" x14ac:dyDescent="0.25">
      <c r="B12" s="10" t="s">
        <v>2</v>
      </c>
      <c r="C12" s="11">
        <f>SUMIFS(Donnees!$I$6:$I$1000000,Donnees!$F$6:$F$1000000,"SPCRC1",Donnees!$B$6:$B$1000000,"B1")-SUMIFS(Donnees!$J$6:$J$1000000,Donnees!$F$6:$F$1000000,"SPCRC1",Donnees!$B$6:$B$1000000,"B1")</f>
        <v>450412</v>
      </c>
      <c r="D12" s="11">
        <f>SUMIFS(Donnees!$I$6:$I$1000000,Donnees!$F$6:$F$1000000,"SPCRC1",Donnees!$B$6:$B$1000000,"B2")-SUMIFS(Donnees!$J$6:$J$1000000,Donnees!$F$6:$F$1000000,"SPCRC1",Donnees!$B$6:$B$1000000,"B2")</f>
        <v>500580</v>
      </c>
      <c r="E12" s="11">
        <f>SUMIFS(Donnees!$I$6:$I$1000000,Donnees!$F$6:$F$1000000,"SPCRC1",Donnees!$B$6:$B$1000000,"B3")-SUMIFS(Donnees!$J$6:$J$1000000,Donnees!$F$6:$F$1000000,"SPCRC1",Donnees!$B$6:$B$1000000,"B3")</f>
        <v>530580</v>
      </c>
      <c r="F12" s="12" t="s">
        <v>3</v>
      </c>
      <c r="G12" s="11">
        <f>-SUM(SUMIFS(Donnees!$I$6:$I$1000000,Donnees!$F$6:$F$1000000,"SPCRP1",Donnees!$B$6:$B$1000000,"B1"))+SUM(SUMIFS(Donnees!$J$6:$J$1000000,Donnees!$F$6:$F$1000000,"SPCRP1",Donnees!$B$6:$B$1000000,"B1"))</f>
        <v>324000</v>
      </c>
      <c r="H12" s="11">
        <f>-SUM(SUMIFS(Donnees!$I$6:$I$1000000,Donnees!$F$6:$F$1000000,"SPCRP1",Donnees!$B$6:$B$1000000,"B2"))+SUM(SUMIFS(Donnees!$J$6:$J$1000000,Donnees!$F$6:$F$1000000,"SPCRP1",Donnees!$B$6:$B$1000000,"B2"))</f>
        <v>324000</v>
      </c>
      <c r="I12" s="47">
        <f>-SUM(SUMIFS(Donnees!$I$6:$I$1000000,Donnees!$F$6:$F$1000000,"SPCRP1",Donnees!$B$6:$B$1000000,"B3"))+SUM(SUMIFS(Donnees!$J$6:$J$1000000,Donnees!$F$6:$F$1000000,"SPCRP1",Donnees!$B$6:$B$1000000,"B3"))</f>
        <v>324000</v>
      </c>
    </row>
    <row r="13" spans="1:10" ht="15" customHeight="1" x14ac:dyDescent="0.25">
      <c r="B13" s="42" t="s">
        <v>65</v>
      </c>
      <c r="C13" s="11">
        <f>SUMIFS(Donnees!$I$6:$I$1000000,Donnees!$H$6:$H$1000000,"6453",Donnees!$B$6:$B$1000000,"B1")-SUMIFS(Donnees!$J$6:$J$1000000,Donnees!$H$6:$H$1000000,"6453",Donnees!$B$6:$B$1000000,"B1")</f>
        <v>0</v>
      </c>
      <c r="D13" s="11">
        <f>SUMIFS(Donnees!$I$6:$I$1000000,Donnees!$H$6:$H$1000000,"6453",Donnees!$B$6:$B$1000000,"B2")-SUMIFS(Donnees!$J$6:$J$1000000,Donnees!$H$6:$H$1000000,"6453",Donnees!$B$6:$B$1000000,"B2")</f>
        <v>0</v>
      </c>
      <c r="E13" s="11">
        <f>SUMIFS(Donnees!$I$6:$I$1000000,Donnees!$H$6:$H$1000000,"6453",Donnees!$B$6:$B$1000000,"B3")-SUMIFS(Donnees!$J$6:$J$1000000,Donnees!$H$6:$H$1000000,"6453",Donnees!$B$6:$B$1000000,"B3")</f>
        <v>0</v>
      </c>
      <c r="F13" s="12" t="s">
        <v>64</v>
      </c>
      <c r="G13" s="11">
        <f>-SUMIFS(Donnees!$I$6:$I$1000000,Donnees!$F$6:$F$1000000,"SPCRP2",Donnees!$B$6:$B$1000000,"B1")+SUMIFS(Donnees!$J$6:$J$1000000,Donnees!$F$6:$F$1000000,"SPCRP2",Donnees!$B$6:$B$1000000,"B1")</f>
        <v>0</v>
      </c>
      <c r="H13" s="11">
        <f>-SUMIFS(Donnees!$I$6:$I$1000000,Donnees!$F$6:$F$1000000,"SPCRP2",Donnees!$B$6:$B$1000000,"B2")+SUMIFS(Donnees!$J$6:$J$1000000,Donnees!$F$6:$F$1000000,"SPCRP2",Donnees!$B$6:$B$1000000,"B2")</f>
        <v>0</v>
      </c>
      <c r="I13" s="47">
        <f>-SUMIFS(Donnees!$I$6:$I$1000000,Donnees!$F$6:$F$1000000,"SPCRP2",Donnees!$B$6:$B$1000000,"B3")+SUMIFS(Donnees!$J$6:$J$1000000,Donnees!$F$6:$F$1000000,"SPCRP2",Donnees!$B$6:$B$1000000,"B3")</f>
        <v>0</v>
      </c>
    </row>
    <row r="14" spans="1:10" ht="15" customHeight="1" x14ac:dyDescent="0.25">
      <c r="B14" s="10" t="s">
        <v>4</v>
      </c>
      <c r="C14" s="11">
        <f>SUMIFS(Donnees!$I$6:$I$1000000,Donnees!$F$6:$F$1000000,"SPCRC2",Donnees!$B$6:$B$1000000,"B1")-SUMIFS(Donnees!$J$6:$J$1000000,Donnees!$F$6:$F$1000000,"SPCRC2",Donnees!$B$6:$B$1000000,"B1")</f>
        <v>739085.62000000011</v>
      </c>
      <c r="D14" s="11">
        <f>SUMIFS(Donnees!$I$6:$I$1000000,Donnees!$F$6:$F$1000000,"SPCRC2",Donnees!$B$6:$B$1000000,"B2")-SUMIFS(Donnees!$J$6:$J$1000000,Donnees!$F$6:$F$1000000,"SPCRC2",Donnees!$B$6:$B$1000000,"B2")</f>
        <v>711890.72000000009</v>
      </c>
      <c r="E14" s="11">
        <f>SUMIFS(Donnees!$I$6:$I$1000000,Donnees!$F$6:$F$1000000,"SPCRC2",Donnees!$B$6:$B$1000000,"B3")-SUMIFS(Donnees!$J$6:$J$1000000,Donnees!$F$6:$F$1000000,"SPCRC2",Donnees!$B$6:$B$1000000,"B3")</f>
        <v>960049.29</v>
      </c>
      <c r="F14" s="12" t="s">
        <v>6</v>
      </c>
      <c r="G14" s="11">
        <f>-SUMIFS(Donnees!$I$6:$I$1000000,Donnees!$F$6:$F$1000000,"SPCRP3",Donnees!$B$6:$B$1000000,"B1")+SUMIFS(Donnees!$J$6:$J$1000000,Donnees!$F$6:$F$1000000,"SPCRP3",Donnees!$B$6:$B$1000000,"B1")</f>
        <v>648000</v>
      </c>
      <c r="H14" s="11">
        <f>-SUMIFS(Donnees!$I$6:$I$1000000,Donnees!$F$6:$F$1000000,"SPCRP3",Donnees!$B$6:$B$1000000,"B2")+SUMIFS(Donnees!$J$6:$J$1000000,Donnees!$F$6:$F$1000000,"SPCRP3",Donnees!$B$6:$B$1000000,"B2")</f>
        <v>648000</v>
      </c>
      <c r="I14" s="47">
        <f>-SUMIFS(Donnees!$I$6:$I$1000000,Donnees!$F$6:$F$1000000,"SPCRP3",Donnees!$B$6:$B$1000000,"B3")+SUMIFS(Donnees!$J$6:$J$1000000,Donnees!$F$6:$F$1000000,"SPCRP3",Donnees!$B$6:$B$1000000,"B3")</f>
        <v>648000</v>
      </c>
    </row>
    <row r="15" spans="1:10" ht="15" customHeight="1" x14ac:dyDescent="0.25">
      <c r="B15" s="40" t="s">
        <v>5</v>
      </c>
      <c r="C15" s="41">
        <f>SUMIFS(Donnees!$I$6:$I$1000000,Donnees!$F$6:$F$1000000,"SPCRC3",Donnees!$B$6:$B$1000000,"B1")-SUMIFS(Donnees!$J$6:$J$1000000,Donnees!$F$6:$F$1000000,"SPCRC3",Donnees!$B$6:$B$1000000,"B1")</f>
        <v>110500</v>
      </c>
      <c r="D15" s="41">
        <f>SUMIFS(Donnees!$I$6:$I$1000000,Donnees!$F$6:$F$1000000,"SPCRC3",Donnees!$B$6:$B$1000000,"B2")-SUMIFS(Donnees!$J$6:$J$1000000,Donnees!$F$6:$F$1000000,"SPCRC3",Donnees!$B$6:$B$1000000,"B2")</f>
        <v>120000</v>
      </c>
      <c r="E15" s="41">
        <f>SUMIFS(Donnees!$I$6:$I$1000000,Donnees!$F$6:$F$1000000,"SPCRC3",Donnees!$B$6:$B$1000000,"B3")-SUMIFS(Donnees!$J$6:$J$1000000,Donnees!$F$6:$F$1000000,"SPCRC3",Donnees!$B$6:$B$1000000,"B3")</f>
        <v>85000</v>
      </c>
      <c r="F15" s="12" t="s">
        <v>87</v>
      </c>
      <c r="G15" s="11">
        <f>-SUM(SUMIFS(Donnees!$I$6:$I$1000000,Donnees!$F$6:$F$1000000,"SPCRP4",Donnees!$B$6:$B$1000000,"B1"))+SUM(SUMIFS(Donnees!$J$6:$J$1000000,Donnees!$F$6:$F$1000000,"SPCRP4",Donnees!$B$6:$B$1000000,"B1"))</f>
        <v>705683.67</v>
      </c>
      <c r="H15" s="11">
        <f>-SUM(SUMIFS(Donnees!$I$6:$I$1000000,Donnees!$F$6:$F$1000000,"SPCRP4",Donnees!$B$6:$B$1000000,"B2"))+SUM(SUMIFS(Donnees!$J$6:$J$1000000,Donnees!$F$6:$F$1000000,"SPCRP4",Donnees!$B$6:$B$1000000,"B2"))</f>
        <v>751000</v>
      </c>
      <c r="I15" s="47">
        <f>-SUM(SUMIFS(Donnees!$I$6:$I$1000000,Donnees!$F$6:$F$1000000,"SPCRP4",Donnees!$B$6:$B$1000000,"B3"))+SUM(SUMIFS(Donnees!$J$6:$J$1000000,Donnees!$F$6:$F$1000000,"SPCRP4",Donnees!$B$6:$B$1000000,"B3"))</f>
        <v>744683.67</v>
      </c>
    </row>
    <row r="16" spans="1:10" ht="15" customHeight="1" x14ac:dyDescent="0.25">
      <c r="B16" s="13" t="s">
        <v>8</v>
      </c>
      <c r="C16" s="14">
        <f>SUM(C12,C14,C15)</f>
        <v>1299997.6200000001</v>
      </c>
      <c r="D16" s="14">
        <f t="shared" ref="D16:E16" si="0">SUM(D12,D14,D15)</f>
        <v>1332470.7200000002</v>
      </c>
      <c r="E16" s="14">
        <f t="shared" si="0"/>
        <v>1575629.29</v>
      </c>
      <c r="F16" s="15" t="s">
        <v>9</v>
      </c>
      <c r="G16" s="14">
        <f t="shared" ref="G16:I16" si="1">SUM(G12:G15)</f>
        <v>1677683.67</v>
      </c>
      <c r="H16" s="14">
        <f t="shared" si="1"/>
        <v>1723000</v>
      </c>
      <c r="I16" s="48">
        <f t="shared" si="1"/>
        <v>1716683.67</v>
      </c>
    </row>
    <row r="17" spans="2:9" ht="15" customHeight="1" x14ac:dyDescent="0.25">
      <c r="B17" s="16" t="s">
        <v>85</v>
      </c>
      <c r="C17" s="17">
        <f>IF(G16&gt;C16,G16-C16,0)</f>
        <v>377686.04999999981</v>
      </c>
      <c r="D17" s="17">
        <f t="shared" ref="D17:E17" si="2">IF(H16&gt;D16,H16-D16,0)</f>
        <v>390529.2799999998</v>
      </c>
      <c r="E17" s="17">
        <f t="shared" si="2"/>
        <v>141054.37999999989</v>
      </c>
      <c r="F17" s="18" t="s">
        <v>88</v>
      </c>
      <c r="G17" s="17">
        <f>IF(C16&gt;G16,C16-G16,0)</f>
        <v>0</v>
      </c>
      <c r="H17" s="17">
        <f t="shared" ref="H17:I17" si="3">IF(D16&gt;H16,D16-H16,0)</f>
        <v>0</v>
      </c>
      <c r="I17" s="49">
        <f t="shared" si="3"/>
        <v>0</v>
      </c>
    </row>
    <row r="18" spans="2:9" ht="33" customHeight="1" thickBot="1" x14ac:dyDescent="0.3">
      <c r="B18" s="19" t="s">
        <v>86</v>
      </c>
      <c r="C18" s="20">
        <f t="shared" ref="C18:E18" si="4">SUM(C16:C17)</f>
        <v>1677683.67</v>
      </c>
      <c r="D18" s="20">
        <f t="shared" si="4"/>
        <v>1723000</v>
      </c>
      <c r="E18" s="20">
        <f t="shared" si="4"/>
        <v>1716683.67</v>
      </c>
      <c r="F18" s="21" t="s">
        <v>86</v>
      </c>
      <c r="G18" s="51">
        <f t="shared" ref="G18:I18" si="5">SUM(G16:G17)</f>
        <v>1677683.67</v>
      </c>
      <c r="H18" s="51">
        <f t="shared" si="5"/>
        <v>1723000</v>
      </c>
      <c r="I18" s="50">
        <f t="shared" si="5"/>
        <v>1716683.67</v>
      </c>
    </row>
    <row r="19" spans="2:9" ht="15" customHeight="1" x14ac:dyDescent="0.25">
      <c r="B19" s="22"/>
      <c r="C19" s="23"/>
      <c r="D19" s="23"/>
      <c r="E19" s="23"/>
      <c r="F19" s="24"/>
      <c r="G19" s="25"/>
      <c r="H19" s="25"/>
      <c r="I19" s="25"/>
    </row>
    <row r="20" spans="2:9" ht="15" customHeight="1" x14ac:dyDescent="0.25">
      <c r="B20" s="9" t="s">
        <v>89</v>
      </c>
      <c r="C20" s="23"/>
      <c r="D20" s="23"/>
      <c r="E20" s="23"/>
      <c r="F20" s="24"/>
      <c r="G20" s="25"/>
      <c r="H20" s="25"/>
      <c r="I20" s="25"/>
    </row>
    <row r="21" spans="2:9" ht="15" customHeight="1" thickBot="1" x14ac:dyDescent="0.3">
      <c r="G21" s="25"/>
      <c r="H21" s="25"/>
      <c r="I21" s="25"/>
    </row>
    <row r="22" spans="2:9" ht="30" x14ac:dyDescent="0.25">
      <c r="B22" s="26"/>
      <c r="C22" s="8" t="str">
        <f>CONCATENATE("Montants Budget N-1 (",Donnees!$AL$6,")")</f>
        <v>Montants Budget N-1 (31/10/2019)</v>
      </c>
      <c r="D22" s="8" t="s">
        <v>79</v>
      </c>
      <c r="E22" s="67" t="s">
        <v>80</v>
      </c>
      <c r="F22" s="68"/>
      <c r="G22" s="25"/>
      <c r="H22" s="25"/>
      <c r="I22" s="25"/>
    </row>
    <row r="23" spans="2:9" ht="15.75" customHeight="1" x14ac:dyDescent="0.25">
      <c r="B23" s="46" t="s">
        <v>90</v>
      </c>
      <c r="C23" s="11">
        <f>C17-G17</f>
        <v>377686.04999999981</v>
      </c>
      <c r="D23" s="54">
        <f>D17-H17</f>
        <v>390529.2799999998</v>
      </c>
      <c r="E23" s="47">
        <f>E17-I17</f>
        <v>141054.37999999989</v>
      </c>
      <c r="G23" s="25"/>
      <c r="H23" s="25"/>
      <c r="I23" s="25"/>
    </row>
    <row r="24" spans="2:9" ht="15" customHeight="1" x14ac:dyDescent="0.25">
      <c r="B24" s="27" t="s">
        <v>66</v>
      </c>
      <c r="C24" s="57" cm="1">
        <f t="array" ref="C24">SUM(SUMIFS(Donnees!$I$6:$I$1000000,Donnees!$G$6:$G$1000000,{"681";"684";"686"},Donnees!$B$6:$B$1000000,"B1")-SUMIFS(Donnees!$J$6:$J$1000000,Donnees!$G$6:$G$1000000,{"681";"684";"686"},Donnees!$B$6:$B$1000000,"B1"))+IF(Donnees!AK6="O",SUMIFS(Donnees!$I$6:$I$1000000,Donnees!$G$6:$G$1000000,"603",Donnees!$B$6:$B$1000000,"B1")-SUMIFS(Donnees!$J$6:$J$1000000,Donnees!$G$6:$G$1000000,"603",Donnees!$B$6:$B$1000000,"B1"),0)</f>
        <v>237563.41</v>
      </c>
      <c r="D24" s="55" cm="1">
        <f t="array" ref="D24">SUM(SUMIFS(Donnees!$I$6:$I$1000000,Donnees!$G$6:$G$1000000,{"681";"684";"686"},Donnees!$B$6:$B$1000000,"B2")-SUMIFS(Donnees!$J$6:$J$1000000,Donnees!$G$6:$G$1000000,{"681";"684";"686"},Donnees!$B$6:$B$1000000,"B2"))+IF(Donnees!AK6="O",SUMIFS(Donnees!$I$6:$I$1000000,Donnees!$G$6:$G$1000000,"603",Donnees!$B$6:$B$1000000,"B2")-SUMIFS(Donnees!$J$6:$J$1000000,Donnees!$G$6:$G$1000000,"603",Donnees!$B$6:$B$1000000,"B2"),0)</f>
        <v>0</v>
      </c>
      <c r="E24" s="52" cm="1">
        <f t="array" ref="E24">SUM(SUMIFS(Donnees!$I$6:$I$1000000,Donnees!$G$6:$G$1000000,{"681";"684";"686"},Donnees!$B$6:$B$1000000,"B3")-SUMIFS(Donnees!$J$6:$J$1000000,Donnees!$G$6:$G$1000000,{"681";"684";"686"},Donnees!$B$6:$B$1000000,"B3"))+IF(Donnees!AK6="O",SUMIFS(Donnees!$I$6:$I$1000000,Donnees!$G$6:$G$1000000,"603",Donnees!$B$6:$B$1000000,"B3")-SUMIFS(Donnees!$J$6:$J$1000000,Donnees!$G$6:$G$1000000,"603",Donnees!$B$6:$B$1000000,"B3"),0)</f>
        <v>324663.41000000003</v>
      </c>
      <c r="G24" s="25"/>
      <c r="H24" s="25"/>
      <c r="I24" s="25"/>
    </row>
    <row r="25" spans="2:9" ht="15" customHeight="1" x14ac:dyDescent="0.25">
      <c r="B25" s="27" t="s">
        <v>67</v>
      </c>
      <c r="C25" s="57" cm="1">
        <f t="array" ref="C25">SUM(SUMIFS(Donnees!$J$6:$J$1000000,Donnees!$G$6:$G$1000000,{"781";"784";"786"},Donnees!$B$6:$B$1000000,"B1")-SUMIFS(Donnees!$I$6:$I$1000000,Donnees!$G$6:$G$1000000,{"781";"784";"786"},Donnees!$B$6:$B$1000000,"B1"))</f>
        <v>45000</v>
      </c>
      <c r="D25" s="55" cm="1">
        <f t="array" ref="D25">SUM(SUMIFS(Donnees!$J$6:$J$1000000,Donnees!$G$6:$G$1000000,{"781";"784";"786"},Donnees!$B$6:$B$1000000,"B2")-SUMIFS(Donnees!$I$6:$I$1000000,Donnees!$G$6:$G$1000000,{"781";"784";"786"},Donnees!$B$6:$B$1000000,"B2"))</f>
        <v>148000</v>
      </c>
      <c r="E25" s="52" cm="1">
        <f t="array" ref="E25">SUM(SUMIFS(Donnees!$J$6:$J$1000000,Donnees!$G$6:$G$1000000,{"781";"784";"786"},Donnees!$B$6:$B$1000000,"B3")-SUMIFS(Donnees!$I$6:$I$1000000,Donnees!$G$6:$G$1000000,{"781";"784";"786"},Donnees!$B$6:$B$1000000,"B3"))</f>
        <v>96000</v>
      </c>
      <c r="G25" s="25"/>
      <c r="H25" s="25"/>
      <c r="I25" s="25"/>
    </row>
    <row r="26" spans="2:9" ht="15" customHeight="1" x14ac:dyDescent="0.25">
      <c r="B26" s="27" t="s">
        <v>23</v>
      </c>
      <c r="C26" s="57" cm="1">
        <f t="array" ref="C26">SUMIFS(Donnees!$I$6:$I$1000000,Donnees!$G$6:$G$1000000,"656",Donnees!$B$6:$B$1000000,"B1")-SUMIFS(Donnees!$J$6:$J$1000000,Donnees!$G$6:$G$1000000,"656",Donnees!$B$6:$B$1000000,"B1")+SUM(SUMIFS(Donnees!$I$6:$I$1000000,Donnees!$H$6:$H$1000000,{"6577";"6672"},Donnees!$B$6:$B$1000000,"B1")-SUMIFS(Donnees!$J$6:$J$1000000,Donnees!$H$6:$H$1000000,{"6577";"6672"},Donnees!$B$6:$B$1000000,"B1"))</f>
        <v>25000</v>
      </c>
      <c r="D26" s="55" cm="1">
        <f t="array" ref="D26">SUMIFS(Donnees!$I$6:$I$1000000,Donnees!$G$6:$G$1000000,"656",Donnees!$B$6:$B$1000000,"B2")-SUMIFS(Donnees!$J$6:$J$1000000,Donnees!$G$6:$G$1000000,"656",Donnees!$B$6:$B$1000000,"B2")+SUM(SUMIFS(Donnees!$I$6:$I$1000000,Donnees!$H$6:$H$1000000,{"6577";"6672"},Donnees!$B$6:$B$1000000,"B2")-SUMIFS(Donnees!$J$6:$J$1000000,Donnees!$H$6:$H$1000000,{"6577";"6672"},Donnees!$B$6:$B$1000000,"B2"))</f>
        <v>18000</v>
      </c>
      <c r="E26" s="52" cm="1">
        <f t="array" ref="E26">SUMIFS(Donnees!$I$6:$I$1000000,Donnees!$G$6:$G$1000000,"656",Donnees!$B$6:$B$1000000,"B3")-SUMIFS(Donnees!$J$6:$J$1000000,Donnees!$G$6:$G$1000000,"656",Donnees!$B$6:$B$1000000,"B3")+SUM(SUMIFS(Donnees!$I$6:$I$1000000,Donnees!$H$6:$H$1000000,{"6577";"6672"},Donnees!$B$6:$B$1000000,"B3")-SUMIFS(Donnees!$J$6:$J$1000000,Donnees!$H$6:$H$1000000,{"6577";"6672"},Donnees!$B$6:$B$1000000,"B3"))</f>
        <v>18000</v>
      </c>
      <c r="G26" s="25"/>
      <c r="H26" s="25"/>
      <c r="I26" s="25"/>
    </row>
    <row r="27" spans="2:9" ht="15" customHeight="1" x14ac:dyDescent="0.25">
      <c r="B27" s="27" t="s">
        <v>24</v>
      </c>
      <c r="C27" s="57" cm="1">
        <f t="array" ref="C27">SUMIFS(Donnees!$J$6:$J$1000000,Donnees!$G$6:$G$1000000,"756",Donnees!$B$6:$B$1000000,"B1")-SUMIFS(Donnees!$I$6:$I$1000000,Donnees!$G$6:$G$1000000,"756",Donnees!$B$6:$B$1000000,"B1")+SUM(SUMIFS(Donnees!$J$6:$J$1000000,Donnees!$H$6:$H$1000000,{"7577";"7672"},Donnees!$B$6:$B$1000000,"B1")-SUMIFS(Donnees!$I$6:$I$1000000,Donnees!$H$6:$H$1000000,{"7577";"7672"},Donnees!$B$6:$B$1000000,"B1"))</f>
        <v>151000</v>
      </c>
      <c r="D27" s="55" cm="1">
        <f t="array" ref="D27">SUMIFS(Donnees!$J$6:$J$1000000,Donnees!$G$6:$G$1000000,"756",Donnees!$B$6:$B$1000000,"B2")-SUMIFS(Donnees!$I$6:$I$1000000,Donnees!$G$6:$G$1000000,"756",Donnees!$B$6:$B$1000000,"B2")+SUM(SUMIFS(Donnees!$J$6:$J$1000000,Donnees!$H$6:$H$1000000,{"7577";"7672"},Donnees!$B$6:$B$1000000,"B2")-SUMIFS(Donnees!$I$6:$I$1000000,Donnees!$H$6:$H$1000000,{"7577";"7672"},Donnees!$B$6:$B$1000000,"B2"))</f>
        <v>140000</v>
      </c>
      <c r="E27" s="52" cm="1">
        <f t="array" ref="E27">SUMIFS(Donnees!$J$6:$J$1000000,Donnees!$G$6:$G$1000000,"756",Donnees!$B$6:$B$1000000,"B3")-SUMIFS(Donnees!$I$6:$I$1000000,Donnees!$G$6:$G$1000000,"756",Donnees!$B$6:$B$1000000,"B3")+SUM(SUMIFS(Donnees!$J$6:$J$1000000,Donnees!$H$6:$H$1000000,{"7577";"7672"},Donnees!$B$6:$B$1000000,"B3")-SUMIFS(Donnees!$I$6:$I$1000000,Donnees!$H$6:$H$1000000,{"7577";"7672"},Donnees!$B$6:$B$1000000,"B3"))</f>
        <v>140000</v>
      </c>
      <c r="G27" s="25"/>
      <c r="H27" s="25"/>
      <c r="I27" s="25"/>
    </row>
    <row r="28" spans="2:9" ht="15" customHeight="1" thickBot="1" x14ac:dyDescent="0.3">
      <c r="B28" s="38" t="s">
        <v>72</v>
      </c>
      <c r="C28" s="57" cm="1">
        <f t="array" ref="C28">SUM(SUMIFS(Donnees!$J$6:$J$1000000,Donnees!$G$6:$G$1000000,{"7813";"7863"},Donnees!$B$6:$B$1000000,"B1")-SUMIFS(Donnees!$I$6:$I$1000000,Donnees!$G$6:$G$1000000,{"7813";"7863"},Donnees!$B$6:$B$1000000,"B1"))</f>
        <v>12000</v>
      </c>
      <c r="D28" s="55" cm="1">
        <f t="array" ref="D28">SUM(SUMIFS(Donnees!$J$6:$J$1000000,Donnees!$G$6:$G$1000000,{"7813";"7863"},Donnees!$B$6:$B$1000000,"B2")-SUMIFS(Donnees!$I$6:$I$1000000,Donnees!$G$6:$G$1000000,{"7813";"7863"},Donnees!$B$6:$B$1000000,"B2"))</f>
        <v>11000</v>
      </c>
      <c r="E28" s="52" cm="1">
        <f t="array" ref="E28">SUM(SUMIFS(Donnees!$J$6:$J$1000000,Donnees!$G$6:$G$1000000,{"7813";"7863"},Donnees!$B$6:$B$1000000,"B3")-SUMIFS(Donnees!$I$6:$I$1000000,Donnees!$G$6:$G$1000000,{"7813";"7863"},Donnees!$B$6:$B$1000000,"B3"))</f>
        <v>11000</v>
      </c>
      <c r="G28" s="25"/>
      <c r="H28" s="25"/>
      <c r="I28" s="25"/>
    </row>
    <row r="29" spans="2:9" ht="15" customHeight="1" thickBot="1" x14ac:dyDescent="0.3">
      <c r="B29" s="28" t="s">
        <v>17</v>
      </c>
      <c r="C29" s="58">
        <f>(C23+C24-C25+C26-C27-C28)</f>
        <v>432249.45999999985</v>
      </c>
      <c r="D29" s="56">
        <f t="shared" ref="D29:E29" si="6">(D23+D24-D25+D26-D27-D28)</f>
        <v>109529.2799999998</v>
      </c>
      <c r="E29" s="53">
        <f t="shared" si="6"/>
        <v>236717.78999999992</v>
      </c>
      <c r="G29" s="25"/>
      <c r="H29" s="25"/>
      <c r="I29" s="25"/>
    </row>
    <row r="30" spans="2:9" ht="15" customHeight="1" x14ac:dyDescent="0.25">
      <c r="B30" s="6" t="s">
        <v>18</v>
      </c>
      <c r="G30" s="25"/>
      <c r="H30" s="25"/>
      <c r="I30" s="25"/>
    </row>
    <row r="31" spans="2:9" ht="15" customHeight="1" x14ac:dyDescent="0.25"/>
    <row r="32" spans="2:9" ht="15" customHeight="1" x14ac:dyDescent="0.25">
      <c r="B32" s="80" t="s">
        <v>91</v>
      </c>
      <c r="C32" s="80"/>
    </row>
    <row r="33" spans="2:10" ht="15" customHeight="1" thickBot="1" x14ac:dyDescent="0.3"/>
    <row r="34" spans="2:10" ht="33" customHeight="1" x14ac:dyDescent="0.25">
      <c r="B34" s="7" t="s">
        <v>10</v>
      </c>
      <c r="C34" s="8" t="str">
        <f>CONCATENATE("Montants Budget N-1 (",Donnees!$AL$6,")")</f>
        <v>Montants Budget N-1 (31/10/2019)</v>
      </c>
      <c r="D34" s="8" t="s">
        <v>79</v>
      </c>
      <c r="E34" s="8" t="s">
        <v>80</v>
      </c>
      <c r="F34" s="8" t="s">
        <v>11</v>
      </c>
      <c r="G34" s="8" t="str">
        <f>CONCATENATE("Montants Budget N-1 (",Donnees!$AL$6,")")</f>
        <v>Montants Budget N-1 (31/10/2019)</v>
      </c>
      <c r="H34" s="8" t="s">
        <v>79</v>
      </c>
      <c r="I34" s="67" t="s">
        <v>80</v>
      </c>
      <c r="J34" s="68"/>
    </row>
    <row r="35" spans="2:10" ht="15" customHeight="1" x14ac:dyDescent="0.25">
      <c r="B35" s="10" t="s">
        <v>12</v>
      </c>
      <c r="C35" s="11">
        <f>+IF(C29&lt;0,-C29,0)</f>
        <v>0</v>
      </c>
      <c r="D35" s="11">
        <f>+IF(D29&lt;0,-D29,0)</f>
        <v>0</v>
      </c>
      <c r="E35" s="11">
        <f>+IF(E29&lt;0,-E29,0)</f>
        <v>0</v>
      </c>
      <c r="F35" s="12" t="s">
        <v>13</v>
      </c>
      <c r="G35" s="11">
        <f>+IF(C29&gt;0,C29,0)</f>
        <v>432249.45999999985</v>
      </c>
      <c r="H35" s="11">
        <f>+IF(D29&gt;0,D29,0)</f>
        <v>109529.2799999998</v>
      </c>
      <c r="I35" s="47">
        <f>+IF(E29&gt;0,E29,0)</f>
        <v>236717.78999999992</v>
      </c>
    </row>
    <row r="36" spans="2:10" ht="15" customHeight="1" x14ac:dyDescent="0.25">
      <c r="B36" s="86" t="s">
        <v>14</v>
      </c>
      <c r="C36" s="83">
        <f>SUM(SUMIFS(Donnees!$I$6:$I$1000000,Donnees!$F$6:$F$1000000,"SPERE1",Donnees!$B$6:$B$1000000,"B1"))-SUM(SUMIFS(Donnees!$J$6:$J$1000000,Donnees!$F$6:$F$1000000,"SPERE1",Donnees!$B$6:$B$1000000,"B1"))</f>
        <v>993739.45000000007</v>
      </c>
      <c r="D36" s="83">
        <f>SUM(SUMIFS(Donnees!$I$6:$I$1000000,Donnees!$F$6:$F$1000000,"SPERE1",Donnees!$B$6:$B$1000000,"B2"))-SUM(SUMIFS(Donnees!$J$6:$J$1000000,Donnees!$F$6:$F$1000000,"SPERE1",Donnees!$B$6:$B$1000000,"B2"))</f>
        <v>980739.45000000007</v>
      </c>
      <c r="E36" s="83">
        <f>SUM(SUMIFS(Donnees!$I$6:$I$1000000,Donnees!$F$6:$F$1000000,"SPERE1",Donnees!$B$6:$B$1000000,"B3"))-SUM(SUMIFS(Donnees!$J$6:$J$1000000,Donnees!$F$6:$F$1000000,"SPERE1",Donnees!$B$6:$B$1000000,"B3"))</f>
        <v>952720</v>
      </c>
      <c r="F36" s="12" t="s">
        <v>19</v>
      </c>
      <c r="G36" s="11">
        <f>-SUMIFS(Donnees!$I$6:$I$1000000,Donnees!$F$6:$F$1000000,"SPERR1",Donnees!$B$6:$B$1000000,"B1")+SUMIFS(Donnees!$J$6:$J$1000000,Donnees!$F$6:$F$1000000,"SPERR1",Donnees!$B$6:$B$1000000,"B1")</f>
        <v>441417.58</v>
      </c>
      <c r="H36" s="11">
        <f>-SUMIFS(Donnees!$I$6:$I$1000000,Donnees!$F$6:$F$1000000,"SPERR1",Donnees!$B$6:$B$1000000,"B2")+SUMIFS(Donnees!$J$6:$J$1000000,Donnees!$F$6:$F$1000000,"SPERR1",Donnees!$B$6:$B$1000000,"B2")</f>
        <v>461417.58</v>
      </c>
      <c r="I36" s="47">
        <f>-SUMIFS(Donnees!$I$6:$I$1000000,Donnees!$F$6:$F$1000000,"SPERR1",Donnees!$B$6:$B$1000000,"B3")+SUMIFS(Donnees!$J$6:$J$1000000,Donnees!$F$6:$F$1000000,"SPERR1",Donnees!$B$6:$B$1000000,"B3")</f>
        <v>400000</v>
      </c>
    </row>
    <row r="37" spans="2:10" ht="15" customHeight="1" x14ac:dyDescent="0.25">
      <c r="B37" s="87"/>
      <c r="C37" s="84"/>
      <c r="D37" s="84"/>
      <c r="E37" s="84"/>
      <c r="F37" s="12" t="s">
        <v>20</v>
      </c>
      <c r="G37" s="11">
        <f>-SUMIFS(Donnees!$I$6:$I$1000000,Donnees!$F$6:$F$1000000,"SPERR2",Donnees!$B$6:$B$1000000,"B1")+SUMIFS(Donnees!$J$6:$J$1000000,Donnees!$F$6:$F$1000000,"SPERR2",Donnees!$B$6:$B$1000000,"B1")</f>
        <v>41000</v>
      </c>
      <c r="H37" s="11">
        <f>-SUMIFS(Donnees!$I$6:$I$1000000,Donnees!$F$6:$F$1000000,"SPERR2",Donnees!$B$6:$B$1000000,"B2")+SUMIFS(Donnees!$J$6:$J$1000000,Donnees!$F$6:$F$1000000,"SPERR2",Donnees!$B$6:$B$1000000,"B2")</f>
        <v>28000</v>
      </c>
      <c r="I37" s="47">
        <f>-SUMIFS(Donnees!$I$6:$I$1000000,Donnees!$F$6:$F$1000000,"SPERR2",Donnees!$B$6:$B$1000000,"B3")+SUMIFS(Donnees!$J$6:$J$1000000,Donnees!$F$6:$F$1000000,"SPERR2",Donnees!$B$6:$B$1000000,"B3")</f>
        <v>116000</v>
      </c>
    </row>
    <row r="38" spans="2:10" ht="15" customHeight="1" x14ac:dyDescent="0.25">
      <c r="B38" s="88"/>
      <c r="C38" s="85"/>
      <c r="D38" s="85"/>
      <c r="E38" s="85"/>
      <c r="F38" s="12" t="s">
        <v>7</v>
      </c>
      <c r="G38" s="11">
        <f>-SUMIFS(Donnees!$I$6:$I$1000000,Donnees!$F$6:$F$1000000,"SPERR3",Donnees!$B$6:$B$1000000,"B1")
+SUMIFS(Donnees!$J$6:$J$1000000,Donnees!$F$6:$F$1000000,"SPERR3",Donnees!$B$6:$B$1000000,"B1")
+SUMIFS(Donnees!$J$6:$J$1000000,Donnees!$G$6:$G$1000000,"756",Donnees!$B$6:$B$1000000,"B1")
+SUMIFS(Donnees!$J$6:$J$1000000,Donnees!$H$6:$H$1000000,"7577",Donnees!$B$6:$B$1000000,"B1")
+SUMIFS(Donnees!$J$6:$J$1000000,Donnees!$H$6:$H$1000000,"7672",Donnees!$B$6:$B$1000000,"B1")
+SUMIFS(Donnees!$J$6:$J$1000000,Donnees!$H$6:$H$1000000,"6672",Donnees!$B$6:$B$1000000,"B1")</f>
        <v>387684.92</v>
      </c>
      <c r="H38" s="11">
        <f>-SUMIFS(Donnees!$I$6:$I$1000000,Donnees!$F$6:$F$1000000,"SPERR3",Donnees!$B$6:$B$1000000,"B2")
+SUMIFS(Donnees!$J$6:$J$1000000,Donnees!$F$6:$F$1000000,"SPERR3",Donnees!$B$6:$B$1000000,"B2")
+SUMIFS(Donnees!$J$6:$J$1000000,Donnees!$G$6:$G$1000000,"756",Donnees!$B$6:$B$1000000,"B2")
+SUMIFS(Donnees!$J$6:$J$1000000,Donnees!$H$6:$H$1000000,"7577",Donnees!$B$6:$B$1000000,"B2")
+SUMIFS(Donnees!$J$6:$J$1000000,Donnees!$H$6:$H$1000000,"7672",Donnees!$B$6:$B$1000000,"B2")
+SUMIFS(Donnees!$J$6:$J$1000000,Donnees!$H$6:$H$1000000,"6672",Donnees!$B$6:$B$1000000,"B2")</f>
        <v>376684.92</v>
      </c>
      <c r="I38" s="47">
        <f>-SUMIFS(Donnees!$I$6:$I$1000000,Donnees!$F$6:$F$1000000,"SPERR3",Donnees!$B$6:$B$1000000,"B3")
+SUMIFS(Donnees!$J$6:$J$1000000,Donnees!$F$6:$F$1000000,"SPERR3",Donnees!$B$6:$B$1000000,"B3")
+SUMIFS(Donnees!$J$6:$J$1000000,Donnees!$G$6:$G$1000000,"756",Donnees!$B$6:$B$1000000,"B3")
+SUMIFS(Donnees!$J$6:$J$1000000,Donnees!$H$6:$H$1000000,"7577",Donnees!$B$6:$B$1000000,"B3")
+SUMIFS(Donnees!$J$6:$J$1000000,Donnees!$H$6:$H$1000000,"7672",Donnees!$B$6:$B$1000000,"B3")
+SUMIFS(Donnees!$J$6:$J$1000000,Donnees!$H$6:$H$1000000,"6672",Donnees!$B$6:$B$1000000,"B3")</f>
        <v>140000</v>
      </c>
    </row>
    <row r="39" spans="2:10" ht="15" customHeight="1" x14ac:dyDescent="0.25">
      <c r="B39" s="29" t="s">
        <v>21</v>
      </c>
      <c r="C39" s="30">
        <f>SUM(SUMIFS(Donnees!$I$6:$I$1000000,Donnees!$F$6:$F$1000000,"SPERE2",Donnees!$B$6:$B$1000000,"B1"))-SUM(SUMIFS(Donnees!$J$6:$J$1000000,Donnees!$F$6:$F$1000000,"SPERE2",Donnees!$B$6:$B$1000000,"B1"))</f>
        <v>75400.06</v>
      </c>
      <c r="D39" s="30">
        <f>SUM(SUMIFS(Donnees!$I$6:$I$1000000,Donnees!$F$6:$F$1000000,"SPERE2",Donnees!$B$6:$B$1000000,"B2"))-SUM(SUMIFS(Donnees!$J$6:$J$1000000,Donnees!$F$6:$F$1000000,"SPERE2",Donnees!$B$6:$B$1000000,"B2"))</f>
        <v>80400</v>
      </c>
      <c r="E39" s="30">
        <f>SUM(SUMIFS(Donnees!$I$6:$I$1000000,Donnees!$F$6:$F$1000000,"SPERE2",Donnees!$B$6:$B$1000000,"B3"))-SUM(SUMIFS(Donnees!$J$6:$J$1000000,Donnees!$F$6:$F$1000000,"SPERE2",Donnees!$B$6:$B$1000000,"B3"))</f>
        <v>48000</v>
      </c>
      <c r="F39" s="12" t="s">
        <v>22</v>
      </c>
      <c r="G39" s="30">
        <f>SUM(SUMIFS(Donnees!$J$6:$J$1000000,Donnees!$F$6:$F$1000000,"SPERR4",Donnees!$B$6:$B$1000000,"B1"))-SUM(SUMIFS(Donnees!$I$6:$I$1000000,Donnees!$F$6:$F$1000000,"SPERR4",Donnees!$B$6:$B$1000000,"B1"))</f>
        <v>58516.23</v>
      </c>
      <c r="H39" s="30">
        <f>SUM(SUMIFS(Donnees!$J$6:$J$1000000,Donnees!$F$6:$F$1000000,"SPERR4",Donnees!$B$6:$B$1000000,"B2"))-SUM(SUMIFS(Donnees!$I$6:$I$1000000,Donnees!$F$6:$F$1000000,"SPERR4",Donnees!$B$6:$B$1000000,"B2"))</f>
        <v>83516.23</v>
      </c>
      <c r="I39" s="59">
        <f>SUM(SUMIFS(Donnees!$J$6:$J$1000000,Donnees!$F$6:$F$1000000,"SPERR4",Donnees!$B$6:$B$1000000,"B3"))-SUM(SUMIFS(Donnees!$I$6:$I$1000000,Donnees!$F$6:$F$1000000,"SPERR4",Donnees!$B$6:$B$1000000,"B3"))</f>
        <v>108000</v>
      </c>
    </row>
    <row r="40" spans="2:10" ht="15" customHeight="1" x14ac:dyDescent="0.25">
      <c r="B40" s="31" t="s">
        <v>15</v>
      </c>
      <c r="C40" s="32">
        <f t="shared" ref="C40:E40" si="7">SUM(C35:C39)</f>
        <v>1069139.51</v>
      </c>
      <c r="D40" s="32">
        <f t="shared" si="7"/>
        <v>1061139.4500000002</v>
      </c>
      <c r="E40" s="32">
        <f t="shared" si="7"/>
        <v>1000720</v>
      </c>
      <c r="F40" s="33" t="s">
        <v>16</v>
      </c>
      <c r="G40" s="62">
        <f t="shared" ref="G40:I40" si="8">SUM(G35:G39)</f>
        <v>1360868.1899999997</v>
      </c>
      <c r="H40" s="62">
        <f t="shared" si="8"/>
        <v>1059148.0099999998</v>
      </c>
      <c r="I40" s="60">
        <f t="shared" si="8"/>
        <v>1000717.7899999999</v>
      </c>
    </row>
    <row r="41" spans="2:10" ht="15" customHeight="1" thickBot="1" x14ac:dyDescent="0.3">
      <c r="B41" s="34" t="s">
        <v>77</v>
      </c>
      <c r="C41" s="35">
        <f>IF(G40&gt;C40,G40-C40,0)</f>
        <v>291728.6799999997</v>
      </c>
      <c r="D41" s="35">
        <f t="shared" ref="D41:E41" si="9">IF(H40&gt;D40,H40-D40,0)</f>
        <v>0</v>
      </c>
      <c r="E41" s="35">
        <f t="shared" si="9"/>
        <v>0</v>
      </c>
      <c r="F41" s="36" t="s">
        <v>78</v>
      </c>
      <c r="G41" s="35">
        <f>IF(C40&gt;G40,C40-G40,0)</f>
        <v>0</v>
      </c>
      <c r="H41" s="35">
        <f t="shared" ref="H41:I41" si="10">IF(D40&gt;H40,D40-H40,0)</f>
        <v>1991.4400000004098</v>
      </c>
      <c r="I41" s="61">
        <f t="shared" si="10"/>
        <v>2.2100000000791624</v>
      </c>
    </row>
    <row r="42" spans="2:10" ht="15" customHeight="1" x14ac:dyDescent="0.25">
      <c r="B42" s="39"/>
      <c r="C42" s="43"/>
      <c r="D42" s="43"/>
      <c r="E42" s="43"/>
      <c r="F42" s="39"/>
      <c r="G42" s="43"/>
      <c r="H42" s="43"/>
      <c r="I42" s="43"/>
    </row>
    <row r="43" spans="2:10" ht="15" customHeight="1" x14ac:dyDescent="0.25"/>
    <row r="44" spans="2:10" ht="15" customHeight="1" x14ac:dyDescent="0.25">
      <c r="B44" s="78" t="s">
        <v>92</v>
      </c>
      <c r="C44" s="79"/>
      <c r="D44" s="79"/>
      <c r="E44" s="79"/>
      <c r="F44" s="79"/>
      <c r="G44" s="79"/>
      <c r="H44" s="79"/>
      <c r="I44" s="79"/>
    </row>
    <row r="45" spans="2:10" ht="15" customHeight="1" x14ac:dyDescent="0.25">
      <c r="B45" s="9" t="s">
        <v>69</v>
      </c>
    </row>
    <row r="46" spans="2:10" ht="15" customHeight="1" thickBot="1" x14ac:dyDescent="0.3">
      <c r="G46" s="37"/>
      <c r="H46" s="37"/>
      <c r="I46" s="37"/>
    </row>
    <row r="47" spans="2:10" ht="30" x14ac:dyDescent="0.25">
      <c r="B47" s="73"/>
      <c r="C47" s="74"/>
      <c r="D47" s="74"/>
      <c r="E47" s="74"/>
      <c r="F47" s="74"/>
      <c r="G47" s="8" t="str">
        <f>CONCATENATE("Montants Budget N-1 (",Donnees!$AL$6,")")</f>
        <v>Montants Budget N-1 (31/10/2019)</v>
      </c>
      <c r="H47" s="8" t="s">
        <v>79</v>
      </c>
      <c r="I47" s="67" t="s">
        <v>80</v>
      </c>
      <c r="J47" s="68"/>
    </row>
    <row r="48" spans="2:10" ht="15" customHeight="1" x14ac:dyDescent="0.25">
      <c r="B48" s="75" t="s">
        <v>73</v>
      </c>
      <c r="C48" s="76"/>
      <c r="D48" s="76"/>
      <c r="E48" s="76"/>
      <c r="F48" s="77"/>
      <c r="G48" s="57">
        <f>+C41-G41</f>
        <v>291728.6799999997</v>
      </c>
      <c r="H48" s="57">
        <f>+D41-H41</f>
        <v>-1991.4400000004098</v>
      </c>
      <c r="I48" s="52">
        <f>+E41-I41</f>
        <v>-2.2100000000791624</v>
      </c>
    </row>
    <row r="49" spans="2:9" ht="15" customHeight="1" x14ac:dyDescent="0.25">
      <c r="B49" s="75" t="s">
        <v>93</v>
      </c>
      <c r="C49" s="76"/>
      <c r="D49" s="76"/>
      <c r="E49" s="76"/>
      <c r="F49" s="77"/>
      <c r="G49" s="57">
        <f>G48-G50</f>
        <v>291728.6799999997</v>
      </c>
      <c r="H49" s="57">
        <f t="shared" ref="H49:I49" si="11">H48-H50</f>
        <v>-1991.4400000004098</v>
      </c>
      <c r="I49" s="52">
        <f t="shared" si="11"/>
        <v>-2.2100000000791624</v>
      </c>
    </row>
    <row r="50" spans="2:9" ht="15" customHeight="1" x14ac:dyDescent="0.25">
      <c r="B50" s="75" t="s">
        <v>94</v>
      </c>
      <c r="C50" s="76"/>
      <c r="D50" s="76"/>
      <c r="E50" s="76"/>
      <c r="F50" s="77"/>
      <c r="G50" s="65"/>
      <c r="H50" s="65"/>
      <c r="I50" s="63"/>
    </row>
    <row r="51" spans="2:9" ht="15" customHeight="1" x14ac:dyDescent="0.25">
      <c r="B51" s="75" t="s">
        <v>74</v>
      </c>
      <c r="C51" s="76"/>
      <c r="D51" s="76"/>
      <c r="E51" s="76"/>
      <c r="F51" s="77"/>
      <c r="G51" s="57">
        <f>G52+G53</f>
        <v>364690</v>
      </c>
      <c r="H51" s="57">
        <f t="shared" ref="H51:I51" si="12">H52+H53</f>
        <v>288690</v>
      </c>
      <c r="I51" s="52">
        <f t="shared" si="12"/>
        <v>242000</v>
      </c>
    </row>
    <row r="52" spans="2:9" ht="15" customHeight="1" x14ac:dyDescent="0.25">
      <c r="B52" s="75" t="s">
        <v>75</v>
      </c>
      <c r="C52" s="76"/>
      <c r="D52" s="76"/>
      <c r="E52" s="76"/>
      <c r="F52" s="77"/>
      <c r="G52" s="57">
        <f>SUM(SUMIFS(Donnees!$I$6:$I$1000000,Donnees!$F$6:$F$1000000,"SPTRE1",Donnees!$B$6:$B$1000000,"B1"))-SUM(SUMIFS(Donnees!$J$6:$J$1000000,Donnees!$F$6:$F$1000000,"SPTRE1",Donnees!$B$6:$B$1000000,"B1"))</f>
        <v>260690</v>
      </c>
      <c r="H52" s="57">
        <f>SUM(SUMIFS(Donnees!$I$6:$I$1000000,Donnees!$F$6:$F$1000000,"SPTRE1",Donnees!$B$6:$B$1000000,"B2"))-SUM(SUMIFS(Donnees!$J$6:$J$1000000,Donnees!$F$6:$F$1000000,"SPTRE1",Donnees!$B$6:$B$1000000,"B2"))</f>
        <v>205690</v>
      </c>
      <c r="I52" s="52">
        <f>SUM(SUMIFS(Donnees!$I$6:$I$1000000,Donnees!$F$6:$F$1000000,"SPTRE1",Donnees!$B$6:$B$1000000,"B3"))-SUM(SUMIFS(Donnees!$J$6:$J$1000000,Donnees!$F$6:$F$1000000,"SPTRE1",Donnees!$B$6:$B$1000000,"B3"))</f>
        <v>169000</v>
      </c>
    </row>
    <row r="53" spans="2:9" ht="15" customHeight="1" thickBot="1" x14ac:dyDescent="0.3">
      <c r="B53" s="70" t="s">
        <v>95</v>
      </c>
      <c r="C53" s="71"/>
      <c r="D53" s="71"/>
      <c r="E53" s="71"/>
      <c r="F53" s="72"/>
      <c r="G53" s="66">
        <f>SUM(SUMIFS(Donnees!$I$6:$I$1000000,Donnees!$F$6:$F$1000000,"SPTRE2",Donnees!$B$6:$B$1000000,"B1"))-SUM(SUMIFS(Donnees!$J$6:$J$1000000,Donnees!$F$6:$F$1000000,"SPTRE2",Donnees!$B$6:$B$1000000,"B1"))</f>
        <v>104000</v>
      </c>
      <c r="H53" s="66">
        <f>SUM(SUMIFS(Donnees!$I$6:$I$1000000,Donnees!$F$6:$F$1000000,"SPTRE2",Donnees!$B$6:$B$1000000,"B2"))-SUM(SUMIFS(Donnees!$J$6:$J$1000000,Donnees!$F$6:$F$1000000,"SPTRE2",Donnees!$B$6:$B$1000000,"B2"))</f>
        <v>83000</v>
      </c>
      <c r="I53" s="64">
        <f>SUM(SUMIFS(Donnees!$I$6:$I$1000000,Donnees!$F$6:$F$1000000,"SPTRE2",Donnees!$B$6:$B$1000000,"B3"))-SUM(SUMIFS(Donnees!$J$6:$J$1000000,Donnees!$F$6:$F$1000000,"SPTRE2",Donnees!$B$6:$B$1000000,"B3"))</f>
        <v>73000</v>
      </c>
    </row>
    <row r="55" spans="2:9" x14ac:dyDescent="0.25">
      <c r="B55" t="s">
        <v>76</v>
      </c>
    </row>
  </sheetData>
  <mergeCells count="17">
    <mergeCell ref="B7:I7"/>
    <mergeCell ref="B32:C32"/>
    <mergeCell ref="B2:I2"/>
    <mergeCell ref="B5:I5"/>
    <mergeCell ref="B52:F52"/>
    <mergeCell ref="B44:I44"/>
    <mergeCell ref="B3:G3"/>
    <mergeCell ref="C36:C38"/>
    <mergeCell ref="B36:B38"/>
    <mergeCell ref="D36:D38"/>
    <mergeCell ref="E36:E38"/>
    <mergeCell ref="B53:F53"/>
    <mergeCell ref="B47:F47"/>
    <mergeCell ref="B48:F48"/>
    <mergeCell ref="B49:F49"/>
    <mergeCell ref="B50:F50"/>
    <mergeCell ref="B51:F51"/>
  </mergeCells>
  <pageMargins left="0.70866141732283472" right="0.70866141732283472" top="0.74803149606299213" bottom="0.74803149606299213" header="0.31496062992125984" footer="0.31496062992125984"/>
  <pageSetup paperSize="9" scale="50" fitToHeight="2" orientation="landscape" r:id="rId1"/>
  <rowBreaks count="1" manualBreakCount="1">
    <brk id="31" min="1" max="8"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5"/>
  <dimension ref="A1:AM231"/>
  <sheetViews>
    <sheetView workbookViewId="0"/>
  </sheetViews>
  <sheetFormatPr baseColWidth="10" defaultRowHeight="15" x14ac:dyDescent="0.25"/>
  <cols>
    <col min="1" max="1" width="14.5703125" style="2" bestFit="1" customWidth="1" collapsed="1"/>
    <col min="2" max="2" width="29.28515625" style="2" customWidth="1" collapsed="1"/>
    <col min="3" max="3" width="11.42578125" style="2" collapsed="1"/>
    <col min="4" max="4" width="19.5703125" style="2" bestFit="1" customWidth="1" collapsed="1"/>
    <col min="5" max="8" width="11.42578125" style="2" collapsed="1"/>
    <col min="9" max="9" width="13.85546875" style="3" bestFit="1" customWidth="1" collapsed="1"/>
    <col min="10" max="10" width="14.140625" style="3" customWidth="1" collapsed="1"/>
    <col min="11" max="11" width="13.5703125" style="4" hidden="1" customWidth="1" collapsed="1"/>
    <col min="12" max="12" width="24.7109375" style="4" hidden="1" customWidth="1" collapsed="1"/>
    <col min="13" max="14" width="11.42578125" style="4" hidden="1" customWidth="1" collapsed="1"/>
    <col min="15" max="15" width="14.28515625" style="4" hidden="1" customWidth="1" collapsed="1"/>
    <col min="16" max="17" width="11.42578125" style="4" hidden="1" customWidth="1" collapsed="1"/>
    <col min="18" max="18" width="15.7109375" style="4" hidden="1" customWidth="1" collapsed="1"/>
    <col min="19" max="19" width="11.42578125" style="4" hidden="1" customWidth="1" collapsed="1"/>
    <col min="20" max="23" width="11.42578125" style="1" hidden="1" customWidth="1" collapsed="1"/>
    <col min="24" max="25" width="11.42578125" style="1" hidden="1" customWidth="1"/>
    <col min="26" max="26" width="21.42578125" style="1" hidden="1" customWidth="1"/>
    <col min="27" max="27" width="26.7109375" style="1" hidden="1" customWidth="1"/>
    <col min="28" max="28" width="27.85546875" style="1" hidden="1" customWidth="1"/>
    <col min="29" max="29" width="17.5703125" style="1" hidden="1" customWidth="1" collapsed="1"/>
    <col min="30" max="30" width="18.5703125" style="1" hidden="1" customWidth="1" collapsed="1"/>
    <col min="31" max="31" width="12.28515625" style="1" hidden="1" customWidth="1" collapsed="1"/>
    <col min="32" max="32" width="17.42578125" style="1" hidden="1" customWidth="1" collapsed="1"/>
    <col min="33" max="33" width="12.5703125" style="1" hidden="1" customWidth="1" collapsed="1"/>
    <col min="34" max="34" width="10" style="1" hidden="1" customWidth="1" collapsed="1"/>
    <col min="35" max="35" width="15" style="1" hidden="1" customWidth="1" collapsed="1"/>
    <col min="36" max="36" width="11.42578125" style="1" hidden="1" customWidth="1"/>
    <col min="37" max="37" width="13.28515625" style="1" hidden="1" customWidth="1"/>
    <col min="38" max="38" width="11.42578125" style="1" hidden="1" customWidth="1"/>
    <col min="39" max="39" width="11.42578125" style="1" customWidth="1" collapsed="1"/>
    <col min="40" max="16384" width="11.42578125" style="1" collapsed="1"/>
  </cols>
  <sheetData>
    <row r="1" spans="1:39" x14ac:dyDescent="0.25">
      <c r="A1" s="1" t="s">
        <v>56</v>
      </c>
      <c r="B1" s="1" t="str">
        <f>K6</f>
        <v>IND</v>
      </c>
      <c r="C1" s="1" t="str">
        <f>L6</f>
        <v>Qualiac développement</v>
      </c>
      <c r="D1" s="1" t="s">
        <v>57</v>
      </c>
      <c r="E1" s="1">
        <f>M6</f>
        <v>2020</v>
      </c>
      <c r="F1" s="1"/>
    </row>
    <row r="2" spans="1:39" x14ac:dyDescent="0.25">
      <c r="A2" s="1" t="s">
        <v>58</v>
      </c>
      <c r="B2" s="1" t="str">
        <f>N6</f>
        <v>CENTRE</v>
      </c>
      <c r="C2" s="1" t="str">
        <f>O6</f>
        <v>Centre</v>
      </c>
      <c r="D2" s="1" t="s">
        <v>59</v>
      </c>
      <c r="E2" s="1" t="str">
        <f>P6</f>
        <v>DAT</v>
      </c>
      <c r="F2" s="1"/>
    </row>
    <row r="3" spans="1:39" x14ac:dyDescent="0.25">
      <c r="A3" s="1" t="s">
        <v>60</v>
      </c>
      <c r="B3" s="1" t="str">
        <f>Q6</f>
        <v>SP</v>
      </c>
      <c r="C3" s="1" t="str">
        <f>R6</f>
        <v>Situation patrimoniale</v>
      </c>
      <c r="D3" s="1" t="s">
        <v>59</v>
      </c>
      <c r="E3" s="1" t="str">
        <f>S6</f>
        <v>SP</v>
      </c>
      <c r="F3" s="1"/>
    </row>
    <row r="4" spans="1:39" x14ac:dyDescent="0.25">
      <c r="A4" s="1" t="s">
        <v>61</v>
      </c>
      <c r="B4" s="1" t="str">
        <f>T6</f>
        <v>449085</v>
      </c>
      <c r="C4" s="1" t="s">
        <v>62</v>
      </c>
      <c r="D4" s="1" t="str">
        <f>U6</f>
        <v>PR</v>
      </c>
      <c r="E4" s="1" t="s">
        <v>63</v>
      </c>
      <c r="F4" s="1" t="str">
        <f>V6</f>
        <v>12/12/2019</v>
      </c>
    </row>
    <row r="5" spans="1:39" x14ac:dyDescent="0.25">
      <c r="A5" s="1" t="s">
        <v>25</v>
      </c>
      <c r="B5" s="1" t="s">
        <v>26</v>
      </c>
      <c r="C5" s="5" t="s">
        <v>27</v>
      </c>
      <c r="D5" s="1" t="s">
        <v>28</v>
      </c>
      <c r="E5" s="1" t="s">
        <v>29</v>
      </c>
      <c r="F5" s="2" t="s">
        <v>30</v>
      </c>
      <c r="G5" s="2" t="s">
        <v>31</v>
      </c>
      <c r="H5" s="2" t="s">
        <v>32</v>
      </c>
      <c r="I5" s="3" t="s">
        <v>33</v>
      </c>
      <c r="J5" s="3" t="s">
        <v>34</v>
      </c>
      <c r="K5" s="4" t="s">
        <v>35</v>
      </c>
      <c r="L5" s="4" t="s">
        <v>36</v>
      </c>
      <c r="M5" s="4" t="s">
        <v>37</v>
      </c>
      <c r="N5" s="4" t="s">
        <v>38</v>
      </c>
      <c r="O5" s="4" t="s">
        <v>39</v>
      </c>
      <c r="P5" s="4" t="s">
        <v>40</v>
      </c>
      <c r="Q5" s="4" t="s">
        <v>27</v>
      </c>
      <c r="R5" s="4" t="s">
        <v>41</v>
      </c>
      <c r="S5" s="4" t="s">
        <v>40</v>
      </c>
      <c r="T5" s="1" t="s">
        <v>42</v>
      </c>
      <c r="U5" s="1" t="s">
        <v>43</v>
      </c>
      <c r="V5" s="1" t="s">
        <v>44</v>
      </c>
      <c r="W5" s="1" t="s">
        <v>45</v>
      </c>
      <c r="X5" s="1" t="s">
        <v>82</v>
      </c>
      <c r="Y5" s="1" t="s">
        <v>83</v>
      </c>
      <c r="Z5" s="6" t="s">
        <v>46</v>
      </c>
      <c r="AA5" s="6" t="s">
        <v>47</v>
      </c>
      <c r="AB5" s="6" t="s">
        <v>48</v>
      </c>
      <c r="AC5" s="6" t="s">
        <v>49</v>
      </c>
      <c r="AD5" s="6" t="s">
        <v>50</v>
      </c>
      <c r="AE5" s="6" t="s">
        <v>51</v>
      </c>
      <c r="AF5" s="6" t="s">
        <v>52</v>
      </c>
      <c r="AG5" s="6" t="s">
        <v>53</v>
      </c>
      <c r="AH5" s="6" t="s">
        <v>54</v>
      </c>
      <c r="AI5" s="6" t="s">
        <v>55</v>
      </c>
      <c r="AJ5" s="1" t="s">
        <v>70</v>
      </c>
      <c r="AK5" s="1" t="s">
        <v>71</v>
      </c>
      <c r="AL5" s="1" t="s">
        <v>81</v>
      </c>
    </row>
    <row r="6" spans="1:39" x14ac:dyDescent="0.25">
      <c r="A6" t="s">
        <v>140</v>
      </c>
      <c r="B6" t="s">
        <v>141</v>
      </c>
      <c r="C6">
        <v>101</v>
      </c>
      <c r="D6" t="s">
        <v>99</v>
      </c>
      <c r="E6" t="s">
        <v>100</v>
      </c>
      <c r="F6" t="s">
        <v>101</v>
      </c>
      <c r="G6">
        <v>101</v>
      </c>
      <c r="H6"/>
      <c r="I6" s="3">
        <v>49001.56</v>
      </c>
      <c r="J6" s="3">
        <v>0</v>
      </c>
      <c r="K6" t="s">
        <v>102</v>
      </c>
      <c r="L6" t="s">
        <v>142</v>
      </c>
      <c r="M6">
        <v>2020</v>
      </c>
      <c r="N6" t="s">
        <v>103</v>
      </c>
      <c r="O6" t="s">
        <v>104</v>
      </c>
      <c r="P6" t="s">
        <v>105</v>
      </c>
      <c r="Q6" t="s">
        <v>106</v>
      </c>
      <c r="R6" t="s">
        <v>107</v>
      </c>
      <c r="S6" t="s">
        <v>106</v>
      </c>
      <c r="T6" t="s">
        <v>143</v>
      </c>
      <c r="U6" t="s">
        <v>108</v>
      </c>
      <c r="V6" t="s">
        <v>144</v>
      </c>
      <c r="W6" t="s">
        <v>109</v>
      </c>
      <c r="X6" t="s">
        <v>96</v>
      </c>
      <c r="Y6" t="s">
        <v>110</v>
      </c>
      <c r="Z6" s="4" t="s">
        <v>111</v>
      </c>
      <c r="AA6" s="4" t="s">
        <v>112</v>
      </c>
      <c r="AB6" s="4" t="s">
        <v>145</v>
      </c>
      <c r="AC6" s="4" t="s">
        <v>113</v>
      </c>
      <c r="AD6" s="4" t="s">
        <v>114</v>
      </c>
      <c r="AE6" s="4" t="s">
        <v>115</v>
      </c>
      <c r="AF6" s="4" t="s">
        <v>116</v>
      </c>
      <c r="AG6" t="s">
        <v>117</v>
      </c>
      <c r="AH6" s="4" t="s">
        <v>118</v>
      </c>
      <c r="AI6" t="s">
        <v>119</v>
      </c>
      <c r="AJ6" t="s">
        <v>120</v>
      </c>
      <c r="AK6" t="s">
        <v>121</v>
      </c>
      <c r="AL6" t="s">
        <v>122</v>
      </c>
      <c r="AM6"/>
    </row>
    <row r="7" spans="1:39" x14ac:dyDescent="0.25">
      <c r="A7" t="s">
        <v>140</v>
      </c>
      <c r="B7" t="s">
        <v>141</v>
      </c>
      <c r="C7">
        <v>101</v>
      </c>
      <c r="D7" t="s">
        <v>99</v>
      </c>
      <c r="E7" t="s">
        <v>100</v>
      </c>
      <c r="F7" t="s">
        <v>101</v>
      </c>
      <c r="G7">
        <v>101</v>
      </c>
      <c r="H7"/>
      <c r="I7" s="3">
        <v>0</v>
      </c>
      <c r="J7" s="3">
        <v>4000</v>
      </c>
      <c r="K7"/>
      <c r="L7"/>
      <c r="M7"/>
      <c r="N7"/>
      <c r="O7"/>
      <c r="P7"/>
      <c r="Q7"/>
      <c r="R7"/>
      <c r="S7"/>
      <c r="T7"/>
      <c r="U7"/>
      <c r="V7"/>
      <c r="W7"/>
      <c r="X7"/>
      <c r="Y7"/>
      <c r="Z7" s="4"/>
      <c r="AA7" s="4"/>
      <c r="AB7" s="4"/>
      <c r="AC7" s="4"/>
      <c r="AD7" s="4"/>
      <c r="AE7" s="4"/>
      <c r="AF7" s="4"/>
      <c r="AG7"/>
      <c r="AH7" s="4"/>
      <c r="AI7"/>
      <c r="AJ7"/>
      <c r="AK7"/>
      <c r="AL7"/>
    </row>
    <row r="8" spans="1:39" x14ac:dyDescent="0.25">
      <c r="A8" t="s">
        <v>140</v>
      </c>
      <c r="B8" t="s">
        <v>141</v>
      </c>
      <c r="C8">
        <v>101</v>
      </c>
      <c r="D8" t="s">
        <v>99</v>
      </c>
      <c r="E8" t="s">
        <v>100</v>
      </c>
      <c r="F8" t="s">
        <v>101</v>
      </c>
      <c r="G8">
        <v>101</v>
      </c>
      <c r="H8"/>
      <c r="I8" s="3">
        <v>0</v>
      </c>
      <c r="J8" s="3">
        <v>113</v>
      </c>
      <c r="K8"/>
      <c r="L8"/>
      <c r="M8"/>
      <c r="N8"/>
      <c r="O8"/>
      <c r="P8"/>
      <c r="Q8"/>
      <c r="R8"/>
      <c r="S8"/>
      <c r="T8"/>
      <c r="U8"/>
      <c r="V8"/>
      <c r="W8"/>
      <c r="X8"/>
      <c r="Y8"/>
      <c r="Z8" s="4"/>
      <c r="AA8" s="4"/>
      <c r="AB8" s="4"/>
      <c r="AC8" s="4"/>
      <c r="AD8" s="4"/>
      <c r="AE8" s="4"/>
      <c r="AF8" s="4"/>
      <c r="AG8"/>
      <c r="AH8" s="4"/>
      <c r="AI8"/>
      <c r="AJ8"/>
      <c r="AK8"/>
      <c r="AL8"/>
    </row>
    <row r="9" spans="1:39" x14ac:dyDescent="0.25">
      <c r="A9" t="s">
        <v>140</v>
      </c>
      <c r="B9" t="s">
        <v>141</v>
      </c>
      <c r="C9">
        <v>101</v>
      </c>
      <c r="D9" t="s">
        <v>99</v>
      </c>
      <c r="E9" t="s">
        <v>100</v>
      </c>
      <c r="F9" t="s">
        <v>101</v>
      </c>
      <c r="G9">
        <v>101</v>
      </c>
      <c r="H9"/>
      <c r="I9" s="3">
        <v>0</v>
      </c>
      <c r="J9" s="3">
        <v>5800</v>
      </c>
      <c r="K9"/>
      <c r="L9"/>
      <c r="M9"/>
      <c r="N9"/>
      <c r="O9"/>
      <c r="P9"/>
      <c r="Q9"/>
      <c r="R9"/>
      <c r="S9"/>
      <c r="T9"/>
      <c r="U9"/>
      <c r="V9"/>
      <c r="W9"/>
      <c r="X9"/>
      <c r="Y9"/>
      <c r="Z9" s="4"/>
      <c r="AA9" s="4"/>
      <c r="AB9" s="4"/>
      <c r="AC9" s="4"/>
      <c r="AD9" s="4"/>
      <c r="AE9" s="4"/>
      <c r="AF9" s="4"/>
      <c r="AG9"/>
      <c r="AH9" s="4"/>
      <c r="AI9"/>
      <c r="AJ9"/>
      <c r="AK9"/>
      <c r="AL9"/>
    </row>
    <row r="10" spans="1:39" x14ac:dyDescent="0.25">
      <c r="A10" t="s">
        <v>140</v>
      </c>
      <c r="B10" t="s">
        <v>141</v>
      </c>
      <c r="C10">
        <v>105</v>
      </c>
      <c r="D10" t="s">
        <v>99</v>
      </c>
      <c r="E10" t="s">
        <v>100</v>
      </c>
      <c r="F10" t="s">
        <v>101</v>
      </c>
      <c r="G10">
        <v>105</v>
      </c>
      <c r="H10"/>
      <c r="I10" s="3">
        <v>1992</v>
      </c>
      <c r="J10" s="3">
        <v>0</v>
      </c>
      <c r="K10"/>
      <c r="L10"/>
      <c r="M10"/>
      <c r="N10"/>
      <c r="O10"/>
      <c r="P10"/>
      <c r="Q10"/>
      <c r="R10"/>
      <c r="S10"/>
      <c r="T10"/>
      <c r="U10"/>
      <c r="V10"/>
      <c r="W10"/>
      <c r="X10"/>
      <c r="Y10"/>
      <c r="Z10" s="4"/>
      <c r="AA10" s="4"/>
      <c r="AB10" s="4"/>
      <c r="AC10" s="4"/>
      <c r="AD10" s="4"/>
      <c r="AE10" s="4"/>
      <c r="AF10" s="4"/>
      <c r="AG10"/>
      <c r="AH10" s="4"/>
      <c r="AI10"/>
      <c r="AJ10"/>
      <c r="AK10"/>
      <c r="AL10"/>
    </row>
    <row r="11" spans="1:39" x14ac:dyDescent="0.25">
      <c r="A11" t="s">
        <v>140</v>
      </c>
      <c r="B11" t="s">
        <v>141</v>
      </c>
      <c r="C11">
        <v>105</v>
      </c>
      <c r="D11" t="s">
        <v>99</v>
      </c>
      <c r="E11" t="s">
        <v>100</v>
      </c>
      <c r="F11" t="s">
        <v>101</v>
      </c>
      <c r="G11">
        <v>105</v>
      </c>
      <c r="H11"/>
      <c r="I11" s="3">
        <v>0</v>
      </c>
      <c r="J11" s="3">
        <v>1196</v>
      </c>
      <c r="K11"/>
      <c r="L11"/>
      <c r="M11"/>
      <c r="N11"/>
      <c r="O11"/>
      <c r="P11"/>
      <c r="Q11"/>
      <c r="R11"/>
      <c r="S11"/>
      <c r="T11"/>
      <c r="U11"/>
      <c r="V11"/>
      <c r="W11"/>
      <c r="X11"/>
      <c r="Y11"/>
      <c r="Z11" s="4"/>
      <c r="AA11" s="4"/>
      <c r="AB11" s="4"/>
      <c r="AC11" s="4"/>
      <c r="AD11" s="4"/>
      <c r="AE11" s="4"/>
      <c r="AF11" s="4"/>
      <c r="AG11"/>
      <c r="AH11" s="4"/>
      <c r="AI11"/>
      <c r="AJ11"/>
      <c r="AK11"/>
      <c r="AL11"/>
    </row>
    <row r="12" spans="1:39" x14ac:dyDescent="0.25">
      <c r="A12" t="s">
        <v>140</v>
      </c>
      <c r="B12" t="s">
        <v>141</v>
      </c>
      <c r="C12">
        <v>106</v>
      </c>
      <c r="D12" t="s">
        <v>99</v>
      </c>
      <c r="E12" t="s">
        <v>100</v>
      </c>
      <c r="F12" t="s">
        <v>101</v>
      </c>
      <c r="G12">
        <v>106</v>
      </c>
      <c r="H12"/>
      <c r="I12" s="3">
        <v>0</v>
      </c>
      <c r="J12" s="3">
        <v>481302.08</v>
      </c>
      <c r="K12"/>
      <c r="L12"/>
      <c r="M12"/>
      <c r="N12"/>
      <c r="O12"/>
      <c r="P12"/>
      <c r="Q12"/>
      <c r="R12"/>
      <c r="S12"/>
      <c r="T12"/>
      <c r="U12"/>
      <c r="V12"/>
      <c r="W12"/>
      <c r="X12"/>
      <c r="Y12"/>
      <c r="Z12" s="4"/>
      <c r="AA12" s="4"/>
      <c r="AB12" s="4"/>
      <c r="AC12" s="4"/>
      <c r="AD12" s="4"/>
      <c r="AE12" s="4"/>
      <c r="AF12" s="4"/>
      <c r="AG12"/>
      <c r="AH12" s="4"/>
      <c r="AI12"/>
      <c r="AJ12"/>
      <c r="AK12"/>
      <c r="AL12"/>
    </row>
    <row r="13" spans="1:39" x14ac:dyDescent="0.25">
      <c r="A13" t="s">
        <v>140</v>
      </c>
      <c r="B13" t="s">
        <v>141</v>
      </c>
      <c r="C13">
        <v>106</v>
      </c>
      <c r="D13" t="s">
        <v>99</v>
      </c>
      <c r="E13" t="s">
        <v>100</v>
      </c>
      <c r="F13" t="s">
        <v>101</v>
      </c>
      <c r="G13">
        <v>106</v>
      </c>
      <c r="H13"/>
      <c r="I13" s="3">
        <v>0</v>
      </c>
      <c r="J13" s="3">
        <v>0.06</v>
      </c>
      <c r="K13"/>
      <c r="L13"/>
      <c r="M13"/>
      <c r="N13"/>
      <c r="O13"/>
      <c r="P13"/>
      <c r="Q13"/>
      <c r="R13"/>
      <c r="S13"/>
      <c r="T13"/>
      <c r="U13"/>
      <c r="V13"/>
      <c r="W13"/>
      <c r="X13"/>
      <c r="Y13"/>
      <c r="Z13" s="4"/>
      <c r="AA13" s="4"/>
      <c r="AB13" s="4"/>
      <c r="AC13" s="4"/>
      <c r="AD13" s="4"/>
      <c r="AE13" s="4"/>
      <c r="AF13" s="4"/>
      <c r="AG13"/>
      <c r="AH13" s="4"/>
      <c r="AI13"/>
      <c r="AJ13"/>
      <c r="AK13"/>
      <c r="AL13"/>
    </row>
    <row r="14" spans="1:39" x14ac:dyDescent="0.25">
      <c r="A14" t="s">
        <v>140</v>
      </c>
      <c r="B14" t="s">
        <v>141</v>
      </c>
      <c r="C14">
        <v>131</v>
      </c>
      <c r="D14" t="s">
        <v>99</v>
      </c>
      <c r="E14" t="s">
        <v>100</v>
      </c>
      <c r="F14" t="s">
        <v>124</v>
      </c>
      <c r="G14">
        <v>131</v>
      </c>
      <c r="H14"/>
      <c r="I14" s="3">
        <v>0</v>
      </c>
      <c r="J14" s="3">
        <v>41000</v>
      </c>
      <c r="K14"/>
      <c r="L14"/>
      <c r="M14"/>
      <c r="N14"/>
      <c r="O14"/>
      <c r="P14"/>
      <c r="Q14"/>
      <c r="R14"/>
      <c r="S14"/>
      <c r="T14"/>
      <c r="U14"/>
      <c r="V14"/>
      <c r="W14"/>
      <c r="X14"/>
      <c r="Y14"/>
      <c r="Z14" s="4"/>
      <c r="AA14" s="4"/>
      <c r="AB14" s="4"/>
      <c r="AC14" s="4"/>
      <c r="AD14" s="4"/>
      <c r="AE14" s="4"/>
      <c r="AF14" s="4"/>
      <c r="AG14"/>
      <c r="AH14" s="4"/>
      <c r="AI14"/>
      <c r="AJ14"/>
      <c r="AK14"/>
      <c r="AL14"/>
    </row>
    <row r="15" spans="1:39" x14ac:dyDescent="0.25">
      <c r="A15" t="s">
        <v>140</v>
      </c>
      <c r="B15" t="s">
        <v>141</v>
      </c>
      <c r="C15" t="s">
        <v>146</v>
      </c>
      <c r="D15" t="s">
        <v>99</v>
      </c>
      <c r="E15" t="s">
        <v>100</v>
      </c>
      <c r="F15" t="s">
        <v>126</v>
      </c>
      <c r="G15" t="s">
        <v>146</v>
      </c>
      <c r="H15"/>
      <c r="I15" s="3">
        <v>0</v>
      </c>
      <c r="J15" s="3">
        <v>58311.8</v>
      </c>
      <c r="K15"/>
      <c r="L15"/>
      <c r="M15"/>
      <c r="N15"/>
      <c r="O15"/>
      <c r="P15"/>
      <c r="Q15"/>
      <c r="R15"/>
      <c r="S15"/>
      <c r="T15"/>
      <c r="U15"/>
      <c r="V15"/>
      <c r="W15"/>
      <c r="X15"/>
      <c r="Y15"/>
      <c r="Z15" s="4"/>
      <c r="AA15" s="4"/>
      <c r="AB15" s="4"/>
      <c r="AC15" s="4"/>
      <c r="AD15" s="4"/>
      <c r="AE15" s="4"/>
      <c r="AF15" s="4"/>
      <c r="AG15"/>
      <c r="AH15" s="4"/>
      <c r="AI15"/>
      <c r="AJ15"/>
      <c r="AK15"/>
      <c r="AL15"/>
    </row>
    <row r="16" spans="1:39" x14ac:dyDescent="0.25">
      <c r="A16" t="s">
        <v>140</v>
      </c>
      <c r="B16" t="s">
        <v>141</v>
      </c>
      <c r="C16" t="s">
        <v>147</v>
      </c>
      <c r="D16" t="s">
        <v>99</v>
      </c>
      <c r="E16" t="s">
        <v>127</v>
      </c>
      <c r="F16" t="s">
        <v>148</v>
      </c>
      <c r="G16" t="s">
        <v>147</v>
      </c>
      <c r="H16"/>
      <c r="I16" s="3">
        <v>75000.06</v>
      </c>
      <c r="J16" s="3">
        <v>0</v>
      </c>
      <c r="K16"/>
      <c r="L16"/>
      <c r="M16"/>
      <c r="N16"/>
      <c r="O16"/>
      <c r="P16"/>
      <c r="Q16"/>
      <c r="R16"/>
      <c r="S16"/>
      <c r="T16"/>
      <c r="U16"/>
      <c r="V16"/>
      <c r="W16"/>
      <c r="X16"/>
      <c r="Y16"/>
      <c r="Z16" s="4"/>
      <c r="AA16" s="4"/>
      <c r="AB16" s="4"/>
      <c r="AC16" s="4"/>
      <c r="AD16" s="4"/>
      <c r="AE16" s="4"/>
      <c r="AF16" s="4"/>
      <c r="AG16"/>
      <c r="AH16" s="4"/>
      <c r="AI16"/>
      <c r="AJ16"/>
      <c r="AK16"/>
      <c r="AL16"/>
    </row>
    <row r="17" spans="1:38" x14ac:dyDescent="0.25">
      <c r="A17" t="s">
        <v>140</v>
      </c>
      <c r="B17" t="s">
        <v>141</v>
      </c>
      <c r="C17" t="s">
        <v>149</v>
      </c>
      <c r="D17" t="s">
        <v>99</v>
      </c>
      <c r="E17" t="s">
        <v>127</v>
      </c>
      <c r="F17" t="s">
        <v>148</v>
      </c>
      <c r="G17" t="s">
        <v>149</v>
      </c>
      <c r="H17"/>
      <c r="I17" s="3">
        <v>400</v>
      </c>
      <c r="J17" s="3">
        <v>0</v>
      </c>
      <c r="K17"/>
      <c r="L17"/>
      <c r="M17"/>
      <c r="N17"/>
      <c r="O17"/>
      <c r="P17"/>
      <c r="Q17"/>
      <c r="R17"/>
      <c r="S17"/>
      <c r="T17"/>
      <c r="U17"/>
      <c r="V17"/>
      <c r="W17"/>
      <c r="X17"/>
      <c r="Y17"/>
      <c r="Z17" s="4"/>
      <c r="AA17" s="4"/>
      <c r="AB17" s="4"/>
      <c r="AC17" s="4"/>
      <c r="AD17" s="4"/>
      <c r="AE17" s="4"/>
      <c r="AF17" s="4"/>
      <c r="AG17"/>
      <c r="AH17" s="4"/>
      <c r="AI17"/>
      <c r="AJ17"/>
      <c r="AK17"/>
      <c r="AL17"/>
    </row>
    <row r="18" spans="1:38" x14ac:dyDescent="0.25">
      <c r="A18" t="s">
        <v>140</v>
      </c>
      <c r="B18" t="s">
        <v>141</v>
      </c>
      <c r="C18" t="s">
        <v>150</v>
      </c>
      <c r="D18" t="s">
        <v>99</v>
      </c>
      <c r="E18" t="s">
        <v>100</v>
      </c>
      <c r="F18" t="s">
        <v>126</v>
      </c>
      <c r="G18" t="s">
        <v>150</v>
      </c>
      <c r="H18"/>
      <c r="I18" s="3">
        <v>0</v>
      </c>
      <c r="J18" s="3">
        <v>204.43</v>
      </c>
      <c r="K18"/>
      <c r="L18"/>
      <c r="M18"/>
      <c r="N18"/>
      <c r="O18"/>
      <c r="P18"/>
      <c r="Q18"/>
      <c r="R18"/>
      <c r="S18"/>
      <c r="T18"/>
      <c r="U18"/>
      <c r="V18"/>
      <c r="W18"/>
      <c r="X18"/>
      <c r="Y18"/>
      <c r="Z18" s="4"/>
      <c r="AA18" s="4"/>
      <c r="AB18" s="4"/>
      <c r="AC18" s="4"/>
      <c r="AD18" s="4"/>
      <c r="AE18" s="4"/>
      <c r="AF18" s="4"/>
      <c r="AG18"/>
      <c r="AH18" s="4"/>
      <c r="AI18"/>
      <c r="AJ18"/>
      <c r="AK18"/>
      <c r="AL18"/>
    </row>
    <row r="19" spans="1:38" x14ac:dyDescent="0.25">
      <c r="A19" t="s">
        <v>140</v>
      </c>
      <c r="B19" t="s">
        <v>141</v>
      </c>
      <c r="C19" t="s">
        <v>151</v>
      </c>
      <c r="D19" t="s">
        <v>99</v>
      </c>
      <c r="E19" t="s">
        <v>100</v>
      </c>
      <c r="F19" t="s">
        <v>152</v>
      </c>
      <c r="G19" t="s">
        <v>151</v>
      </c>
      <c r="H19"/>
      <c r="I19" s="3">
        <v>0</v>
      </c>
      <c r="J19" s="3">
        <v>4334.92</v>
      </c>
      <c r="K19"/>
      <c r="L19"/>
      <c r="M19"/>
      <c r="N19"/>
      <c r="O19"/>
      <c r="P19"/>
      <c r="Q19"/>
      <c r="R19"/>
      <c r="S19"/>
      <c r="T19"/>
      <c r="U19"/>
      <c r="V19"/>
      <c r="W19"/>
      <c r="X19"/>
      <c r="Y19"/>
      <c r="Z19" s="4"/>
      <c r="AA19" s="4"/>
      <c r="AB19" s="4"/>
      <c r="AC19" s="4"/>
      <c r="AD19" s="4"/>
      <c r="AE19" s="4"/>
      <c r="AF19" s="4"/>
      <c r="AG19"/>
      <c r="AH19" s="4"/>
      <c r="AI19"/>
      <c r="AJ19"/>
      <c r="AK19"/>
      <c r="AL19"/>
    </row>
    <row r="20" spans="1:38" x14ac:dyDescent="0.25">
      <c r="A20" t="s">
        <v>140</v>
      </c>
      <c r="B20" t="s">
        <v>141</v>
      </c>
      <c r="C20" t="s">
        <v>153</v>
      </c>
      <c r="D20" t="s">
        <v>99</v>
      </c>
      <c r="E20" t="s">
        <v>100</v>
      </c>
      <c r="F20" t="s">
        <v>152</v>
      </c>
      <c r="G20" t="s">
        <v>153</v>
      </c>
      <c r="H20"/>
      <c r="I20" s="3">
        <v>0</v>
      </c>
      <c r="J20" s="3">
        <v>100</v>
      </c>
      <c r="K20"/>
      <c r="L20"/>
      <c r="M20"/>
      <c r="N20"/>
      <c r="O20"/>
      <c r="P20"/>
      <c r="Q20"/>
      <c r="R20"/>
      <c r="S20"/>
      <c r="T20"/>
      <c r="U20"/>
      <c r="V20"/>
      <c r="W20"/>
      <c r="X20"/>
      <c r="Y20"/>
      <c r="Z20" s="4"/>
      <c r="AA20" s="4"/>
      <c r="AB20" s="4"/>
      <c r="AC20" s="4"/>
      <c r="AD20" s="4"/>
      <c r="AE20" s="4"/>
      <c r="AF20" s="4"/>
      <c r="AG20"/>
      <c r="AH20" s="4"/>
      <c r="AI20"/>
      <c r="AJ20"/>
      <c r="AK20"/>
      <c r="AL20"/>
    </row>
    <row r="21" spans="1:38" x14ac:dyDescent="0.25">
      <c r="A21" t="s">
        <v>140</v>
      </c>
      <c r="B21" t="s">
        <v>141</v>
      </c>
      <c r="C21" t="s">
        <v>154</v>
      </c>
      <c r="D21" t="s">
        <v>99</v>
      </c>
      <c r="E21" t="s">
        <v>127</v>
      </c>
      <c r="F21" t="s">
        <v>128</v>
      </c>
      <c r="G21" t="s">
        <v>154</v>
      </c>
      <c r="H21"/>
      <c r="I21" s="3">
        <v>462047.89</v>
      </c>
      <c r="J21" s="3">
        <v>0</v>
      </c>
      <c r="K21"/>
      <c r="L21"/>
      <c r="M21"/>
      <c r="N21"/>
      <c r="O21"/>
      <c r="P21"/>
      <c r="Q21"/>
      <c r="R21"/>
      <c r="S21"/>
      <c r="T21"/>
      <c r="U21"/>
      <c r="V21"/>
      <c r="W21"/>
      <c r="X21"/>
      <c r="Y21"/>
      <c r="Z21" s="4"/>
      <c r="AA21" s="4"/>
      <c r="AB21" s="4"/>
      <c r="AC21" s="4"/>
      <c r="AD21" s="4"/>
      <c r="AE21" s="4"/>
      <c r="AF21" s="4"/>
      <c r="AG21"/>
      <c r="AH21" s="4"/>
      <c r="AI21"/>
      <c r="AJ21"/>
      <c r="AK21"/>
      <c r="AL21"/>
    </row>
    <row r="22" spans="1:38" x14ac:dyDescent="0.25">
      <c r="A22" t="s">
        <v>140</v>
      </c>
      <c r="B22" t="s">
        <v>141</v>
      </c>
      <c r="C22" t="s">
        <v>155</v>
      </c>
      <c r="D22" t="s">
        <v>99</v>
      </c>
      <c r="E22" t="s">
        <v>127</v>
      </c>
      <c r="F22" t="s">
        <v>128</v>
      </c>
      <c r="G22" t="s">
        <v>155</v>
      </c>
      <c r="H22"/>
      <c r="I22" s="3">
        <v>92629.89</v>
      </c>
      <c r="J22" s="3">
        <v>0</v>
      </c>
      <c r="K22"/>
      <c r="L22"/>
      <c r="M22"/>
      <c r="N22"/>
      <c r="O22"/>
      <c r="P22"/>
      <c r="Q22"/>
      <c r="R22"/>
      <c r="S22"/>
      <c r="T22"/>
      <c r="U22"/>
      <c r="V22"/>
      <c r="W22"/>
      <c r="X22"/>
      <c r="Y22"/>
      <c r="Z22" s="4"/>
      <c r="AA22" s="4"/>
      <c r="AB22" s="4"/>
      <c r="AC22" s="4"/>
      <c r="AD22" s="4"/>
      <c r="AE22" s="4"/>
      <c r="AF22" s="4"/>
      <c r="AG22"/>
      <c r="AH22" s="4"/>
      <c r="AI22"/>
      <c r="AJ22"/>
      <c r="AK22"/>
      <c r="AL22"/>
    </row>
    <row r="23" spans="1:38" x14ac:dyDescent="0.25">
      <c r="A23" t="s">
        <v>140</v>
      </c>
      <c r="B23" t="s">
        <v>141</v>
      </c>
      <c r="C23" t="s">
        <v>155</v>
      </c>
      <c r="D23" t="s">
        <v>99</v>
      </c>
      <c r="E23" t="s">
        <v>127</v>
      </c>
      <c r="F23" t="s">
        <v>128</v>
      </c>
      <c r="G23" t="s">
        <v>155</v>
      </c>
      <c r="H23"/>
      <c r="I23" s="3">
        <v>123000</v>
      </c>
      <c r="J23" s="3">
        <v>0</v>
      </c>
      <c r="K23"/>
      <c r="L23"/>
      <c r="M23"/>
      <c r="N23"/>
      <c r="O23"/>
      <c r="P23"/>
      <c r="Q23"/>
      <c r="R23"/>
      <c r="S23"/>
      <c r="T23"/>
      <c r="U23"/>
      <c r="V23"/>
      <c r="W23"/>
      <c r="X23"/>
      <c r="Y23"/>
      <c r="Z23" s="4"/>
      <c r="AA23" s="4"/>
      <c r="AB23" s="4"/>
      <c r="AC23" s="4"/>
      <c r="AD23" s="4"/>
      <c r="AE23" s="4"/>
      <c r="AF23" s="4"/>
      <c r="AG23"/>
      <c r="AH23" s="4"/>
      <c r="AI23"/>
      <c r="AJ23"/>
      <c r="AK23"/>
      <c r="AL23"/>
    </row>
    <row r="24" spans="1:38" x14ac:dyDescent="0.25">
      <c r="A24" t="s">
        <v>140</v>
      </c>
      <c r="B24" t="s">
        <v>141</v>
      </c>
      <c r="C24" t="s">
        <v>156</v>
      </c>
      <c r="D24" t="s">
        <v>99</v>
      </c>
      <c r="E24" t="s">
        <v>100</v>
      </c>
      <c r="F24" t="s">
        <v>152</v>
      </c>
      <c r="G24" t="s">
        <v>156</v>
      </c>
      <c r="H24"/>
      <c r="I24" s="3">
        <v>0</v>
      </c>
      <c r="J24" s="3">
        <v>75000</v>
      </c>
      <c r="K24"/>
      <c r="L24"/>
      <c r="M24"/>
      <c r="N24"/>
      <c r="O24"/>
      <c r="P24"/>
      <c r="Q24"/>
      <c r="R24"/>
      <c r="S24"/>
      <c r="T24"/>
      <c r="U24"/>
      <c r="V24"/>
      <c r="W24"/>
      <c r="X24"/>
      <c r="Y24"/>
      <c r="Z24" s="4"/>
      <c r="AA24" s="4"/>
      <c r="AB24" s="4"/>
      <c r="AC24" s="4"/>
      <c r="AD24" s="4"/>
      <c r="AE24" s="4"/>
      <c r="AF24" s="4"/>
      <c r="AG24"/>
      <c r="AH24" s="4"/>
      <c r="AI24"/>
      <c r="AJ24"/>
      <c r="AK24"/>
      <c r="AL24"/>
    </row>
    <row r="25" spans="1:38" x14ac:dyDescent="0.25">
      <c r="A25" t="s">
        <v>140</v>
      </c>
      <c r="B25" t="s">
        <v>141</v>
      </c>
      <c r="C25" t="s">
        <v>157</v>
      </c>
      <c r="D25" t="s">
        <v>99</v>
      </c>
      <c r="E25" t="s">
        <v>127</v>
      </c>
      <c r="F25" t="s">
        <v>128</v>
      </c>
      <c r="G25" t="s">
        <v>157</v>
      </c>
      <c r="H25"/>
      <c r="I25" s="3">
        <v>53999</v>
      </c>
      <c r="J25" s="3">
        <v>0</v>
      </c>
      <c r="K25"/>
      <c r="L25"/>
      <c r="M25"/>
      <c r="N25"/>
      <c r="O25"/>
      <c r="P25"/>
      <c r="Q25"/>
      <c r="R25"/>
      <c r="S25"/>
      <c r="T25"/>
      <c r="U25"/>
      <c r="V25"/>
      <c r="W25"/>
      <c r="X25"/>
      <c r="Y25"/>
      <c r="Z25" s="4"/>
      <c r="AA25" s="4"/>
      <c r="AB25" s="4"/>
      <c r="AC25" s="4"/>
      <c r="AD25" s="4"/>
      <c r="AE25" s="4"/>
      <c r="AF25" s="4"/>
      <c r="AG25"/>
      <c r="AH25" s="4"/>
      <c r="AI25"/>
      <c r="AJ25"/>
      <c r="AK25"/>
      <c r="AL25"/>
    </row>
    <row r="26" spans="1:38" x14ac:dyDescent="0.25">
      <c r="A26" t="s">
        <v>140</v>
      </c>
      <c r="B26" t="s">
        <v>141</v>
      </c>
      <c r="C26" t="s">
        <v>157</v>
      </c>
      <c r="D26" t="s">
        <v>99</v>
      </c>
      <c r="E26" t="s">
        <v>127</v>
      </c>
      <c r="F26" t="s">
        <v>128</v>
      </c>
      <c r="G26" t="s">
        <v>157</v>
      </c>
      <c r="H26"/>
      <c r="I26" s="3">
        <v>34250</v>
      </c>
      <c r="J26" s="3">
        <v>0</v>
      </c>
      <c r="K26"/>
      <c r="L26"/>
      <c r="M26"/>
      <c r="N26"/>
      <c r="O26"/>
      <c r="P26"/>
      <c r="Q26"/>
      <c r="R26"/>
      <c r="S26"/>
      <c r="T26"/>
      <c r="U26"/>
      <c r="V26"/>
      <c r="W26"/>
      <c r="X26"/>
      <c r="Y26"/>
      <c r="Z26" s="4"/>
      <c r="AA26" s="4"/>
      <c r="AB26" s="4"/>
      <c r="AC26" s="4"/>
      <c r="AD26" s="4"/>
      <c r="AE26" s="4"/>
      <c r="AF26" s="4"/>
      <c r="AG26"/>
      <c r="AH26" s="4"/>
      <c r="AI26"/>
      <c r="AJ26"/>
      <c r="AK26"/>
      <c r="AL26"/>
    </row>
    <row r="27" spans="1:38" x14ac:dyDescent="0.25">
      <c r="A27" s="2" t="s">
        <v>140</v>
      </c>
      <c r="B27" s="2" t="s">
        <v>141</v>
      </c>
      <c r="C27" s="2" t="s">
        <v>158</v>
      </c>
      <c r="D27" s="2" t="s">
        <v>99</v>
      </c>
      <c r="E27" s="2" t="s">
        <v>100</v>
      </c>
      <c r="F27" s="2" t="s">
        <v>152</v>
      </c>
      <c r="G27" s="2" t="s">
        <v>158</v>
      </c>
      <c r="I27" s="3">
        <v>0</v>
      </c>
      <c r="J27" s="3">
        <v>34250</v>
      </c>
    </row>
    <row r="28" spans="1:38" x14ac:dyDescent="0.25">
      <c r="A28" s="2" t="s">
        <v>140</v>
      </c>
      <c r="B28" s="2" t="s">
        <v>141</v>
      </c>
      <c r="C28" s="2" t="s">
        <v>157</v>
      </c>
      <c r="D28" s="2" t="s">
        <v>99</v>
      </c>
      <c r="E28" s="2" t="s">
        <v>127</v>
      </c>
      <c r="F28" s="2" t="s">
        <v>128</v>
      </c>
      <c r="G28" s="2" t="s">
        <v>157</v>
      </c>
      <c r="I28" s="3">
        <v>38572.67</v>
      </c>
      <c r="J28" s="3">
        <v>0</v>
      </c>
    </row>
    <row r="29" spans="1:38" x14ac:dyDescent="0.25">
      <c r="A29" s="2" t="s">
        <v>140</v>
      </c>
      <c r="B29" s="2" t="s">
        <v>141</v>
      </c>
      <c r="C29" s="2" t="s">
        <v>159</v>
      </c>
      <c r="D29" s="2" t="s">
        <v>99</v>
      </c>
      <c r="E29" s="2" t="s">
        <v>127</v>
      </c>
      <c r="F29" s="2" t="s">
        <v>128</v>
      </c>
      <c r="G29" s="2" t="s">
        <v>159</v>
      </c>
      <c r="I29" s="3">
        <v>127550</v>
      </c>
      <c r="J29" s="3">
        <v>0</v>
      </c>
    </row>
    <row r="30" spans="1:38" x14ac:dyDescent="0.25">
      <c r="A30" s="2" t="s">
        <v>140</v>
      </c>
      <c r="B30" s="2" t="s">
        <v>141</v>
      </c>
      <c r="C30" s="2" t="s">
        <v>160</v>
      </c>
      <c r="D30" s="2" t="s">
        <v>99</v>
      </c>
      <c r="E30" s="2" t="s">
        <v>100</v>
      </c>
      <c r="F30" s="2" t="s">
        <v>152</v>
      </c>
      <c r="G30" s="2" t="s">
        <v>160</v>
      </c>
      <c r="I30" s="3">
        <v>0</v>
      </c>
      <c r="J30" s="3">
        <v>123000</v>
      </c>
    </row>
    <row r="31" spans="1:38" x14ac:dyDescent="0.25">
      <c r="A31" s="2" t="s">
        <v>140</v>
      </c>
      <c r="B31" s="2" t="s">
        <v>141</v>
      </c>
      <c r="C31" s="2" t="s">
        <v>159</v>
      </c>
      <c r="D31" s="2" t="s">
        <v>99</v>
      </c>
      <c r="E31" s="2" t="s">
        <v>127</v>
      </c>
      <c r="F31" s="2" t="s">
        <v>128</v>
      </c>
      <c r="G31" s="2" t="s">
        <v>159</v>
      </c>
      <c r="I31" s="3">
        <v>61690</v>
      </c>
      <c r="J31" s="3">
        <v>0</v>
      </c>
    </row>
    <row r="32" spans="1:38" x14ac:dyDescent="0.25">
      <c r="A32" s="2" t="s">
        <v>140</v>
      </c>
      <c r="B32" s="2" t="s">
        <v>141</v>
      </c>
      <c r="C32" s="2" t="s">
        <v>161</v>
      </c>
      <c r="D32" s="2" t="s">
        <v>162</v>
      </c>
      <c r="E32" s="2" t="s">
        <v>163</v>
      </c>
      <c r="F32" s="2" t="s">
        <v>164</v>
      </c>
      <c r="G32" s="2" t="s">
        <v>161</v>
      </c>
      <c r="I32" s="3">
        <v>250000</v>
      </c>
      <c r="J32" s="3">
        <v>0</v>
      </c>
    </row>
    <row r="33" spans="1:10" x14ac:dyDescent="0.25">
      <c r="A33" s="2" t="s">
        <v>140</v>
      </c>
      <c r="B33" s="2" t="s">
        <v>141</v>
      </c>
      <c r="C33" s="2" t="s">
        <v>165</v>
      </c>
      <c r="D33" s="2" t="s">
        <v>162</v>
      </c>
      <c r="E33" s="2" t="s">
        <v>163</v>
      </c>
      <c r="F33" s="2" t="s">
        <v>164</v>
      </c>
      <c r="G33" s="2" t="s">
        <v>165</v>
      </c>
      <c r="I33" s="3">
        <v>10690</v>
      </c>
      <c r="J33" s="3">
        <v>0</v>
      </c>
    </row>
    <row r="34" spans="1:10" x14ac:dyDescent="0.25">
      <c r="A34" s="2" t="s">
        <v>140</v>
      </c>
      <c r="B34" s="2" t="s">
        <v>141</v>
      </c>
      <c r="C34" s="2" t="s">
        <v>166</v>
      </c>
      <c r="D34" s="2" t="s">
        <v>162</v>
      </c>
      <c r="E34" s="2" t="s">
        <v>163</v>
      </c>
      <c r="F34" s="2" t="s">
        <v>167</v>
      </c>
      <c r="G34" s="2" t="s">
        <v>166</v>
      </c>
      <c r="I34" s="3">
        <v>100000</v>
      </c>
      <c r="J34" s="3">
        <v>0</v>
      </c>
    </row>
    <row r="35" spans="1:10" x14ac:dyDescent="0.25">
      <c r="A35" s="2" t="s">
        <v>140</v>
      </c>
      <c r="B35" s="2" t="s">
        <v>141</v>
      </c>
      <c r="C35" s="2" t="s">
        <v>168</v>
      </c>
      <c r="D35" s="2" t="s">
        <v>162</v>
      </c>
      <c r="E35" s="2" t="s">
        <v>163</v>
      </c>
      <c r="F35" s="2" t="s">
        <v>167</v>
      </c>
      <c r="G35" s="2" t="s">
        <v>168</v>
      </c>
      <c r="I35" s="3">
        <v>4000</v>
      </c>
      <c r="J35" s="3">
        <v>0</v>
      </c>
    </row>
    <row r="36" spans="1:10" x14ac:dyDescent="0.25">
      <c r="A36" s="2" t="s">
        <v>140</v>
      </c>
      <c r="B36" s="2" t="s">
        <v>141</v>
      </c>
      <c r="C36" s="2" t="s">
        <v>169</v>
      </c>
      <c r="D36" s="2" t="s">
        <v>129</v>
      </c>
      <c r="E36" s="2" t="s">
        <v>130</v>
      </c>
      <c r="F36" s="2" t="s">
        <v>134</v>
      </c>
      <c r="G36" s="2" t="s">
        <v>169</v>
      </c>
      <c r="I36" s="3">
        <v>3000</v>
      </c>
      <c r="J36" s="3">
        <v>0</v>
      </c>
    </row>
    <row r="37" spans="1:10" x14ac:dyDescent="0.25">
      <c r="A37" s="2" t="s">
        <v>140</v>
      </c>
      <c r="B37" s="2" t="s">
        <v>141</v>
      </c>
      <c r="C37" s="2" t="s">
        <v>169</v>
      </c>
      <c r="D37" s="2" t="s">
        <v>129</v>
      </c>
      <c r="E37" s="2" t="s">
        <v>130</v>
      </c>
      <c r="F37" s="2" t="s">
        <v>134</v>
      </c>
      <c r="G37" s="2" t="s">
        <v>169</v>
      </c>
      <c r="I37" s="3">
        <v>0</v>
      </c>
      <c r="J37" s="3">
        <v>400</v>
      </c>
    </row>
    <row r="38" spans="1:10" x14ac:dyDescent="0.25">
      <c r="A38" s="2" t="s">
        <v>140</v>
      </c>
      <c r="B38" s="2" t="s">
        <v>141</v>
      </c>
      <c r="C38" s="2" t="s">
        <v>169</v>
      </c>
      <c r="D38" s="2" t="s">
        <v>129</v>
      </c>
      <c r="E38" s="2" t="s">
        <v>130</v>
      </c>
      <c r="F38" s="2" t="s">
        <v>134</v>
      </c>
      <c r="G38" s="2" t="s">
        <v>169</v>
      </c>
      <c r="I38" s="3">
        <v>2727</v>
      </c>
      <c r="J38" s="3">
        <v>0</v>
      </c>
    </row>
    <row r="39" spans="1:10" x14ac:dyDescent="0.25">
      <c r="A39" s="2" t="s">
        <v>140</v>
      </c>
      <c r="B39" s="2" t="s">
        <v>141</v>
      </c>
      <c r="C39" s="2" t="s">
        <v>169</v>
      </c>
      <c r="D39" s="2" t="s">
        <v>129</v>
      </c>
      <c r="E39" s="2" t="s">
        <v>130</v>
      </c>
      <c r="F39" s="2" t="s">
        <v>134</v>
      </c>
      <c r="G39" s="2" t="s">
        <v>169</v>
      </c>
      <c r="I39" s="3">
        <v>0</v>
      </c>
      <c r="J39" s="3">
        <v>18000</v>
      </c>
    </row>
    <row r="40" spans="1:10" x14ac:dyDescent="0.25">
      <c r="A40" s="2" t="s">
        <v>140</v>
      </c>
      <c r="B40" s="2" t="s">
        <v>141</v>
      </c>
      <c r="C40" s="2" t="s">
        <v>169</v>
      </c>
      <c r="D40" s="2" t="s">
        <v>129</v>
      </c>
      <c r="E40" s="2" t="s">
        <v>130</v>
      </c>
      <c r="F40" s="2" t="s">
        <v>134</v>
      </c>
      <c r="G40" s="2" t="s">
        <v>169</v>
      </c>
      <c r="I40" s="3">
        <v>0</v>
      </c>
      <c r="J40" s="3">
        <v>3000</v>
      </c>
    </row>
    <row r="41" spans="1:10" x14ac:dyDescent="0.25">
      <c r="A41" s="2" t="s">
        <v>140</v>
      </c>
      <c r="B41" s="2" t="s">
        <v>141</v>
      </c>
      <c r="C41" s="2" t="s">
        <v>169</v>
      </c>
      <c r="D41" s="2" t="s">
        <v>129</v>
      </c>
      <c r="E41" s="2" t="s">
        <v>130</v>
      </c>
      <c r="F41" s="2" t="s">
        <v>134</v>
      </c>
      <c r="G41" s="2" t="s">
        <v>169</v>
      </c>
      <c r="I41" s="3">
        <v>0</v>
      </c>
      <c r="J41" s="3">
        <v>4800</v>
      </c>
    </row>
    <row r="42" spans="1:10" x14ac:dyDescent="0.25">
      <c r="A42" s="2" t="s">
        <v>140</v>
      </c>
      <c r="B42" s="2" t="s">
        <v>141</v>
      </c>
      <c r="C42" s="2" t="s">
        <v>170</v>
      </c>
      <c r="D42" s="2" t="s">
        <v>129</v>
      </c>
      <c r="E42" s="2" t="s">
        <v>130</v>
      </c>
      <c r="F42" s="2" t="s">
        <v>134</v>
      </c>
      <c r="G42" s="2" t="s">
        <v>170</v>
      </c>
      <c r="I42" s="3">
        <v>156663.41</v>
      </c>
      <c r="J42" s="3">
        <v>0</v>
      </c>
    </row>
    <row r="43" spans="1:10" x14ac:dyDescent="0.25">
      <c r="A43" s="2" t="s">
        <v>140</v>
      </c>
      <c r="B43" s="2" t="s">
        <v>141</v>
      </c>
      <c r="C43" s="2" t="s">
        <v>171</v>
      </c>
      <c r="D43" s="2" t="s">
        <v>129</v>
      </c>
      <c r="E43" s="2" t="s">
        <v>130</v>
      </c>
      <c r="F43" s="2" t="s">
        <v>134</v>
      </c>
      <c r="G43" s="2" t="s">
        <v>171</v>
      </c>
      <c r="I43" s="3">
        <v>2731.37</v>
      </c>
      <c r="J43" s="3">
        <v>0</v>
      </c>
    </row>
    <row r="44" spans="1:10" x14ac:dyDescent="0.25">
      <c r="A44" s="2" t="s">
        <v>140</v>
      </c>
      <c r="B44" s="2" t="s">
        <v>141</v>
      </c>
      <c r="C44" s="2" t="s">
        <v>171</v>
      </c>
      <c r="D44" s="2" t="s">
        <v>129</v>
      </c>
      <c r="E44" s="2" t="s">
        <v>130</v>
      </c>
      <c r="F44" s="2" t="s">
        <v>134</v>
      </c>
      <c r="G44" s="2" t="s">
        <v>171</v>
      </c>
      <c r="I44" s="3">
        <v>146023.57999999999</v>
      </c>
      <c r="J44" s="3">
        <v>0</v>
      </c>
    </row>
    <row r="45" spans="1:10" x14ac:dyDescent="0.25">
      <c r="A45" s="2" t="s">
        <v>140</v>
      </c>
      <c r="B45" s="2" t="s">
        <v>141</v>
      </c>
      <c r="C45" s="2" t="s">
        <v>171</v>
      </c>
      <c r="D45" s="2" t="s">
        <v>129</v>
      </c>
      <c r="E45" s="2" t="s">
        <v>130</v>
      </c>
      <c r="F45" s="2" t="s">
        <v>134</v>
      </c>
      <c r="G45" s="2" t="s">
        <v>171</v>
      </c>
      <c r="I45" s="3">
        <v>33055.71</v>
      </c>
      <c r="J45" s="3">
        <v>0</v>
      </c>
    </row>
    <row r="46" spans="1:10" x14ac:dyDescent="0.25">
      <c r="A46" s="2" t="s">
        <v>140</v>
      </c>
      <c r="B46" s="2" t="s">
        <v>141</v>
      </c>
      <c r="C46" s="2" t="s">
        <v>171</v>
      </c>
      <c r="D46" s="2" t="s">
        <v>129</v>
      </c>
      <c r="E46" s="2" t="s">
        <v>130</v>
      </c>
      <c r="F46" s="2" t="s">
        <v>134</v>
      </c>
      <c r="G46" s="2" t="s">
        <v>171</v>
      </c>
      <c r="I46" s="3">
        <v>1035.22</v>
      </c>
      <c r="J46" s="3">
        <v>0</v>
      </c>
    </row>
    <row r="47" spans="1:10" x14ac:dyDescent="0.25">
      <c r="A47" s="2" t="s">
        <v>140</v>
      </c>
      <c r="B47" s="2" t="s">
        <v>141</v>
      </c>
      <c r="C47" s="2" t="s">
        <v>171</v>
      </c>
      <c r="D47" s="2" t="s">
        <v>129</v>
      </c>
      <c r="E47" s="2" t="s">
        <v>130</v>
      </c>
      <c r="F47" s="2" t="s">
        <v>134</v>
      </c>
      <c r="G47" s="2" t="s">
        <v>171</v>
      </c>
      <c r="I47" s="3">
        <v>6041.58</v>
      </c>
      <c r="J47" s="3">
        <v>0</v>
      </c>
    </row>
    <row r="48" spans="1:10" x14ac:dyDescent="0.25">
      <c r="A48" s="2" t="s">
        <v>140</v>
      </c>
      <c r="B48" s="2" t="s">
        <v>141</v>
      </c>
      <c r="C48" s="2" t="s">
        <v>171</v>
      </c>
      <c r="D48" s="2" t="s">
        <v>129</v>
      </c>
      <c r="E48" s="2" t="s">
        <v>130</v>
      </c>
      <c r="F48" s="2" t="s">
        <v>134</v>
      </c>
      <c r="G48" s="2" t="s">
        <v>171</v>
      </c>
      <c r="I48" s="3">
        <v>101975.21</v>
      </c>
      <c r="J48" s="3">
        <v>0</v>
      </c>
    </row>
    <row r="49" spans="1:10" x14ac:dyDescent="0.25">
      <c r="A49" s="2" t="s">
        <v>140</v>
      </c>
      <c r="B49" s="2" t="s">
        <v>141</v>
      </c>
      <c r="C49" s="2" t="s">
        <v>171</v>
      </c>
      <c r="D49" s="2" t="s">
        <v>129</v>
      </c>
      <c r="E49" s="2" t="s">
        <v>130</v>
      </c>
      <c r="F49" s="2" t="s">
        <v>134</v>
      </c>
      <c r="G49" s="2" t="s">
        <v>171</v>
      </c>
      <c r="I49" s="3">
        <v>13817.4</v>
      </c>
      <c r="J49" s="3">
        <v>0</v>
      </c>
    </row>
    <row r="50" spans="1:10" x14ac:dyDescent="0.25">
      <c r="A50" s="2" t="s">
        <v>140</v>
      </c>
      <c r="B50" s="2" t="s">
        <v>141</v>
      </c>
      <c r="C50" s="2" t="s">
        <v>171</v>
      </c>
      <c r="D50" s="2" t="s">
        <v>129</v>
      </c>
      <c r="E50" s="2" t="s">
        <v>130</v>
      </c>
      <c r="F50" s="2" t="s">
        <v>134</v>
      </c>
      <c r="G50" s="2" t="s">
        <v>171</v>
      </c>
      <c r="I50" s="3">
        <v>21608.18</v>
      </c>
      <c r="J50" s="3">
        <v>0</v>
      </c>
    </row>
    <row r="51" spans="1:10" x14ac:dyDescent="0.25">
      <c r="A51" s="2" t="s">
        <v>140</v>
      </c>
      <c r="B51" s="2" t="s">
        <v>141</v>
      </c>
      <c r="C51" s="2" t="s">
        <v>171</v>
      </c>
      <c r="D51" s="2" t="s">
        <v>129</v>
      </c>
      <c r="E51" s="2" t="s">
        <v>130</v>
      </c>
      <c r="F51" s="2" t="s">
        <v>134</v>
      </c>
      <c r="G51" s="2" t="s">
        <v>171</v>
      </c>
      <c r="I51" s="3">
        <v>16389.96</v>
      </c>
      <c r="J51" s="3">
        <v>0</v>
      </c>
    </row>
    <row r="52" spans="1:10" x14ac:dyDescent="0.25">
      <c r="A52" s="2" t="s">
        <v>140</v>
      </c>
      <c r="B52" s="2" t="s">
        <v>141</v>
      </c>
      <c r="C52" s="2" t="s">
        <v>171</v>
      </c>
      <c r="D52" s="2" t="s">
        <v>129</v>
      </c>
      <c r="E52" s="2" t="s">
        <v>130</v>
      </c>
      <c r="F52" s="2" t="s">
        <v>134</v>
      </c>
      <c r="G52" s="2" t="s">
        <v>171</v>
      </c>
      <c r="I52" s="3">
        <v>52000</v>
      </c>
      <c r="J52" s="3">
        <v>0</v>
      </c>
    </row>
    <row r="53" spans="1:10" x14ac:dyDescent="0.25">
      <c r="A53" s="2" t="s">
        <v>140</v>
      </c>
      <c r="B53" s="2" t="s">
        <v>141</v>
      </c>
      <c r="C53" s="2" t="s">
        <v>171</v>
      </c>
      <c r="D53" s="2" t="s">
        <v>129</v>
      </c>
      <c r="E53" s="2" t="s">
        <v>130</v>
      </c>
      <c r="F53" s="2" t="s">
        <v>134</v>
      </c>
      <c r="G53" s="2" t="s">
        <v>171</v>
      </c>
      <c r="I53" s="3">
        <v>41000</v>
      </c>
      <c r="J53" s="3">
        <v>0</v>
      </c>
    </row>
    <row r="54" spans="1:10" x14ac:dyDescent="0.25">
      <c r="A54" s="2" t="s">
        <v>140</v>
      </c>
      <c r="B54" s="2" t="s">
        <v>141</v>
      </c>
      <c r="C54" s="2" t="s">
        <v>172</v>
      </c>
      <c r="D54" s="2" t="s">
        <v>129</v>
      </c>
      <c r="E54" s="2" t="s">
        <v>130</v>
      </c>
      <c r="F54" s="2" t="s">
        <v>134</v>
      </c>
      <c r="G54" s="2" t="s">
        <v>172</v>
      </c>
      <c r="I54" s="3">
        <v>13408.65</v>
      </c>
      <c r="J54" s="3">
        <v>0</v>
      </c>
    </row>
    <row r="55" spans="1:10" x14ac:dyDescent="0.25">
      <c r="A55" s="2" t="s">
        <v>140</v>
      </c>
      <c r="B55" s="2" t="s">
        <v>141</v>
      </c>
      <c r="C55" s="2" t="s">
        <v>172</v>
      </c>
      <c r="D55" s="2" t="s">
        <v>129</v>
      </c>
      <c r="E55" s="2" t="s">
        <v>130</v>
      </c>
      <c r="F55" s="2" t="s">
        <v>134</v>
      </c>
      <c r="G55" s="2" t="s">
        <v>172</v>
      </c>
      <c r="I55" s="3">
        <v>7474.59</v>
      </c>
      <c r="J55" s="3">
        <v>0</v>
      </c>
    </row>
    <row r="56" spans="1:10" x14ac:dyDescent="0.25">
      <c r="A56" s="2" t="s">
        <v>140</v>
      </c>
      <c r="B56" s="2" t="s">
        <v>141</v>
      </c>
      <c r="C56" s="2" t="s">
        <v>172</v>
      </c>
      <c r="D56" s="2" t="s">
        <v>129</v>
      </c>
      <c r="E56" s="2" t="s">
        <v>130</v>
      </c>
      <c r="F56" s="2" t="s">
        <v>134</v>
      </c>
      <c r="G56" s="2" t="s">
        <v>172</v>
      </c>
      <c r="I56" s="3">
        <v>5043.83</v>
      </c>
      <c r="J56" s="3">
        <v>0</v>
      </c>
    </row>
    <row r="57" spans="1:10" x14ac:dyDescent="0.25">
      <c r="A57" s="2" t="s">
        <v>140</v>
      </c>
      <c r="B57" s="2" t="s">
        <v>141</v>
      </c>
      <c r="C57" s="2" t="s">
        <v>172</v>
      </c>
      <c r="D57" s="2" t="s">
        <v>129</v>
      </c>
      <c r="E57" s="2" t="s">
        <v>130</v>
      </c>
      <c r="F57" s="2" t="s">
        <v>134</v>
      </c>
      <c r="G57" s="2" t="s">
        <v>172</v>
      </c>
      <c r="I57" s="3">
        <v>4808.24</v>
      </c>
      <c r="J57" s="3">
        <v>0</v>
      </c>
    </row>
    <row r="58" spans="1:10" x14ac:dyDescent="0.25">
      <c r="A58" s="2" t="s">
        <v>140</v>
      </c>
      <c r="B58" s="2" t="s">
        <v>141</v>
      </c>
      <c r="C58" s="2" t="s">
        <v>172</v>
      </c>
      <c r="D58" s="2" t="s">
        <v>129</v>
      </c>
      <c r="E58" s="2" t="s">
        <v>130</v>
      </c>
      <c r="F58" s="2" t="s">
        <v>134</v>
      </c>
      <c r="G58" s="2" t="s">
        <v>172</v>
      </c>
      <c r="I58" s="3">
        <v>4973.79</v>
      </c>
      <c r="J58" s="3">
        <v>0</v>
      </c>
    </row>
    <row r="59" spans="1:10" x14ac:dyDescent="0.25">
      <c r="A59" s="2" t="s">
        <v>140</v>
      </c>
      <c r="B59" s="2" t="s">
        <v>141</v>
      </c>
      <c r="C59" s="2" t="s">
        <v>172</v>
      </c>
      <c r="D59" s="2" t="s">
        <v>129</v>
      </c>
      <c r="E59" s="2" t="s">
        <v>130</v>
      </c>
      <c r="F59" s="2" t="s">
        <v>134</v>
      </c>
      <c r="G59" s="2" t="s">
        <v>172</v>
      </c>
      <c r="I59" s="3">
        <v>4913.75</v>
      </c>
      <c r="J59" s="3">
        <v>0</v>
      </c>
    </row>
    <row r="60" spans="1:10" x14ac:dyDescent="0.25">
      <c r="A60" s="2" t="s">
        <v>140</v>
      </c>
      <c r="B60" s="2" t="s">
        <v>141</v>
      </c>
      <c r="C60" s="2" t="s">
        <v>172</v>
      </c>
      <c r="D60" s="2" t="s">
        <v>129</v>
      </c>
      <c r="E60" s="2" t="s">
        <v>130</v>
      </c>
      <c r="F60" s="2" t="s">
        <v>134</v>
      </c>
      <c r="G60" s="2" t="s">
        <v>172</v>
      </c>
      <c r="I60" s="3">
        <v>4845.7299999999996</v>
      </c>
      <c r="J60" s="3">
        <v>0</v>
      </c>
    </row>
    <row r="61" spans="1:10" x14ac:dyDescent="0.25">
      <c r="A61" s="2" t="s">
        <v>140</v>
      </c>
      <c r="B61" s="2" t="s">
        <v>141</v>
      </c>
      <c r="C61" s="2" t="s">
        <v>172</v>
      </c>
      <c r="D61" s="2" t="s">
        <v>129</v>
      </c>
      <c r="E61" s="2" t="s">
        <v>130</v>
      </c>
      <c r="F61" s="2" t="s">
        <v>134</v>
      </c>
      <c r="G61" s="2" t="s">
        <v>172</v>
      </c>
      <c r="I61" s="3">
        <v>4845.7299999999996</v>
      </c>
      <c r="J61" s="3">
        <v>0</v>
      </c>
    </row>
    <row r="62" spans="1:10" x14ac:dyDescent="0.25">
      <c r="A62" s="2" t="s">
        <v>140</v>
      </c>
      <c r="B62" s="2" t="s">
        <v>141</v>
      </c>
      <c r="C62" s="2" t="s">
        <v>172</v>
      </c>
      <c r="D62" s="2" t="s">
        <v>129</v>
      </c>
      <c r="E62" s="2" t="s">
        <v>130</v>
      </c>
      <c r="F62" s="2" t="s">
        <v>134</v>
      </c>
      <c r="G62" s="2" t="s">
        <v>172</v>
      </c>
      <c r="I62" s="3">
        <v>4789.8100000000004</v>
      </c>
      <c r="J62" s="3">
        <v>0</v>
      </c>
    </row>
    <row r="63" spans="1:10" x14ac:dyDescent="0.25">
      <c r="A63" s="2" t="s">
        <v>140</v>
      </c>
      <c r="B63" s="2" t="s">
        <v>141</v>
      </c>
      <c r="C63" s="2" t="s">
        <v>172</v>
      </c>
      <c r="D63" s="2" t="s">
        <v>129</v>
      </c>
      <c r="E63" s="2" t="s">
        <v>130</v>
      </c>
      <c r="F63" s="2" t="s">
        <v>134</v>
      </c>
      <c r="G63" s="2" t="s">
        <v>172</v>
      </c>
      <c r="I63" s="3">
        <v>4845.7299999999996</v>
      </c>
      <c r="J63" s="3">
        <v>0</v>
      </c>
    </row>
    <row r="64" spans="1:10" x14ac:dyDescent="0.25">
      <c r="A64" s="2" t="s">
        <v>140</v>
      </c>
      <c r="B64" s="2" t="s">
        <v>141</v>
      </c>
      <c r="C64" s="2" t="s">
        <v>172</v>
      </c>
      <c r="D64" s="2" t="s">
        <v>129</v>
      </c>
      <c r="E64" s="2" t="s">
        <v>130</v>
      </c>
      <c r="F64" s="2" t="s">
        <v>134</v>
      </c>
      <c r="G64" s="2" t="s">
        <v>172</v>
      </c>
      <c r="I64" s="3">
        <v>4801.72</v>
      </c>
      <c r="J64" s="3">
        <v>0</v>
      </c>
    </row>
    <row r="65" spans="1:10" x14ac:dyDescent="0.25">
      <c r="A65" s="2" t="s">
        <v>140</v>
      </c>
      <c r="B65" s="2" t="s">
        <v>141</v>
      </c>
      <c r="C65" s="2" t="s">
        <v>172</v>
      </c>
      <c r="D65" s="2" t="s">
        <v>129</v>
      </c>
      <c r="E65" s="2" t="s">
        <v>130</v>
      </c>
      <c r="F65" s="2" t="s">
        <v>134</v>
      </c>
      <c r="G65" s="2" t="s">
        <v>172</v>
      </c>
      <c r="I65" s="3">
        <v>4845.7299999999996</v>
      </c>
      <c r="J65" s="3">
        <v>0</v>
      </c>
    </row>
    <row r="66" spans="1:10" x14ac:dyDescent="0.25">
      <c r="A66" s="2" t="s">
        <v>140</v>
      </c>
      <c r="B66" s="2" t="s">
        <v>141</v>
      </c>
      <c r="C66" s="2" t="s">
        <v>173</v>
      </c>
      <c r="D66" s="2" t="s">
        <v>129</v>
      </c>
      <c r="E66" s="2" t="s">
        <v>130</v>
      </c>
      <c r="F66" s="2" t="s">
        <v>134</v>
      </c>
      <c r="G66" s="2" t="s">
        <v>173</v>
      </c>
      <c r="I66" s="3">
        <v>1410.37</v>
      </c>
      <c r="J66" s="3">
        <v>0</v>
      </c>
    </row>
    <row r="67" spans="1:10" x14ac:dyDescent="0.25">
      <c r="A67" s="2" t="s">
        <v>140</v>
      </c>
      <c r="B67" s="2" t="s">
        <v>141</v>
      </c>
      <c r="C67" s="2" t="s">
        <v>174</v>
      </c>
      <c r="D67" s="2" t="s">
        <v>129</v>
      </c>
      <c r="E67" s="2" t="s">
        <v>130</v>
      </c>
      <c r="F67" s="2" t="s">
        <v>131</v>
      </c>
      <c r="G67" s="2" t="s">
        <v>174</v>
      </c>
      <c r="I67" s="3">
        <v>120000</v>
      </c>
      <c r="J67" s="3">
        <v>0</v>
      </c>
    </row>
    <row r="68" spans="1:10" x14ac:dyDescent="0.25">
      <c r="A68" s="2" t="s">
        <v>140</v>
      </c>
      <c r="B68" s="2" t="s">
        <v>141</v>
      </c>
      <c r="C68" s="2" t="s">
        <v>132</v>
      </c>
      <c r="D68" s="2" t="s">
        <v>129</v>
      </c>
      <c r="E68" s="2" t="s">
        <v>130</v>
      </c>
      <c r="F68" s="2" t="s">
        <v>131</v>
      </c>
      <c r="G68" s="2" t="s">
        <v>132</v>
      </c>
      <c r="I68" s="3">
        <v>120000</v>
      </c>
      <c r="J68" s="3">
        <v>0</v>
      </c>
    </row>
    <row r="69" spans="1:10" x14ac:dyDescent="0.25">
      <c r="A69" s="2" t="s">
        <v>140</v>
      </c>
      <c r="B69" s="2" t="s">
        <v>141</v>
      </c>
      <c r="C69" s="2" t="s">
        <v>175</v>
      </c>
      <c r="D69" s="2" t="s">
        <v>129</v>
      </c>
      <c r="E69" s="2" t="s">
        <v>130</v>
      </c>
      <c r="F69" s="2" t="s">
        <v>131</v>
      </c>
      <c r="G69" s="2" t="s">
        <v>175</v>
      </c>
      <c r="I69" s="3">
        <v>210412</v>
      </c>
      <c r="J69" s="3">
        <v>0</v>
      </c>
    </row>
    <row r="70" spans="1:10" x14ac:dyDescent="0.25">
      <c r="A70" s="2" t="s">
        <v>140</v>
      </c>
      <c r="B70" s="2" t="s">
        <v>141</v>
      </c>
      <c r="C70" s="2" t="s">
        <v>176</v>
      </c>
      <c r="D70" s="2" t="s">
        <v>129</v>
      </c>
      <c r="E70" s="2" t="s">
        <v>130</v>
      </c>
      <c r="F70" s="2" t="s">
        <v>134</v>
      </c>
      <c r="G70" s="2" t="s">
        <v>176</v>
      </c>
      <c r="I70" s="3">
        <v>15000</v>
      </c>
      <c r="J70" s="3">
        <v>0</v>
      </c>
    </row>
    <row r="71" spans="1:10" x14ac:dyDescent="0.25">
      <c r="A71" s="2" t="s">
        <v>140</v>
      </c>
      <c r="B71" s="2" t="s">
        <v>141</v>
      </c>
      <c r="C71" s="2" t="s">
        <v>177</v>
      </c>
      <c r="D71" s="2" t="s">
        <v>129</v>
      </c>
      <c r="E71" s="2" t="s">
        <v>130</v>
      </c>
      <c r="F71" s="2" t="s">
        <v>178</v>
      </c>
      <c r="G71" s="2" t="s">
        <v>177</v>
      </c>
      <c r="I71" s="3">
        <v>100500</v>
      </c>
      <c r="J71" s="3">
        <v>0</v>
      </c>
    </row>
    <row r="72" spans="1:10" x14ac:dyDescent="0.25">
      <c r="A72" s="2" t="s">
        <v>140</v>
      </c>
      <c r="B72" s="2" t="s">
        <v>141</v>
      </c>
      <c r="C72" s="2" t="s">
        <v>179</v>
      </c>
      <c r="D72" s="2" t="s">
        <v>129</v>
      </c>
      <c r="E72" s="2" t="s">
        <v>130</v>
      </c>
      <c r="F72" s="2" t="s">
        <v>178</v>
      </c>
      <c r="G72" s="2" t="s">
        <v>177</v>
      </c>
      <c r="H72" s="2" t="s">
        <v>179</v>
      </c>
      <c r="I72" s="3">
        <v>10000</v>
      </c>
      <c r="J72" s="3">
        <v>0</v>
      </c>
    </row>
    <row r="73" spans="1:10" x14ac:dyDescent="0.25">
      <c r="A73" s="2" t="s">
        <v>140</v>
      </c>
      <c r="B73" s="2" t="s">
        <v>141</v>
      </c>
      <c r="C73" s="2" t="s">
        <v>180</v>
      </c>
      <c r="D73" s="2" t="s">
        <v>129</v>
      </c>
      <c r="E73" s="2" t="s">
        <v>130</v>
      </c>
      <c r="F73" s="2" t="s">
        <v>134</v>
      </c>
      <c r="G73" s="2" t="s">
        <v>180</v>
      </c>
      <c r="I73" s="3">
        <v>204.43</v>
      </c>
      <c r="J73" s="3">
        <v>0</v>
      </c>
    </row>
    <row r="74" spans="1:10" x14ac:dyDescent="0.25">
      <c r="A74" s="2" t="s">
        <v>140</v>
      </c>
      <c r="B74" s="2" t="s">
        <v>141</v>
      </c>
      <c r="C74" s="2" t="s">
        <v>181</v>
      </c>
      <c r="D74" s="2" t="s">
        <v>129</v>
      </c>
      <c r="E74" s="2" t="s">
        <v>130</v>
      </c>
      <c r="F74" s="2" t="s">
        <v>134</v>
      </c>
      <c r="G74" s="2" t="s">
        <v>181</v>
      </c>
      <c r="I74" s="3">
        <v>4.9000000000000004</v>
      </c>
      <c r="J74" s="3">
        <v>0</v>
      </c>
    </row>
    <row r="75" spans="1:10" x14ac:dyDescent="0.25">
      <c r="A75" s="2" t="s">
        <v>140</v>
      </c>
      <c r="B75" s="2" t="s">
        <v>141</v>
      </c>
      <c r="C75" s="2" t="s">
        <v>182</v>
      </c>
      <c r="D75" s="2" t="s">
        <v>129</v>
      </c>
      <c r="E75" s="2" t="s">
        <v>130</v>
      </c>
      <c r="F75" s="2" t="s">
        <v>134</v>
      </c>
      <c r="G75" s="2" t="s">
        <v>182</v>
      </c>
      <c r="I75" s="3">
        <v>100</v>
      </c>
      <c r="J75" s="3">
        <v>0</v>
      </c>
    </row>
    <row r="76" spans="1:10" x14ac:dyDescent="0.25">
      <c r="A76" s="2" t="s">
        <v>140</v>
      </c>
      <c r="B76" s="2" t="s">
        <v>141</v>
      </c>
      <c r="C76" s="2" t="s">
        <v>133</v>
      </c>
      <c r="D76" s="2" t="s">
        <v>129</v>
      </c>
      <c r="E76" s="2" t="s">
        <v>130</v>
      </c>
      <c r="F76" s="2" t="s">
        <v>134</v>
      </c>
      <c r="G76" s="2" t="s">
        <v>133</v>
      </c>
      <c r="I76" s="3">
        <v>80900</v>
      </c>
      <c r="J76" s="3">
        <v>0</v>
      </c>
    </row>
    <row r="77" spans="1:10" x14ac:dyDescent="0.25">
      <c r="A77" s="2" t="s">
        <v>140</v>
      </c>
      <c r="B77" s="2" t="s">
        <v>141</v>
      </c>
      <c r="C77" s="2" t="s">
        <v>183</v>
      </c>
      <c r="D77" s="2" t="s">
        <v>129</v>
      </c>
      <c r="E77" s="2" t="s">
        <v>136</v>
      </c>
      <c r="F77" s="2" t="s">
        <v>137</v>
      </c>
      <c r="G77" s="2" t="s">
        <v>183</v>
      </c>
      <c r="I77" s="3">
        <v>0</v>
      </c>
      <c r="J77" s="3">
        <v>284000</v>
      </c>
    </row>
    <row r="78" spans="1:10" x14ac:dyDescent="0.25">
      <c r="A78" s="2" t="s">
        <v>140</v>
      </c>
      <c r="B78" s="2" t="s">
        <v>141</v>
      </c>
      <c r="C78" s="2" t="s">
        <v>184</v>
      </c>
      <c r="D78" s="2" t="s">
        <v>129</v>
      </c>
      <c r="E78" s="2" t="s">
        <v>136</v>
      </c>
      <c r="F78" s="2" t="s">
        <v>137</v>
      </c>
      <c r="G78" s="2" t="s">
        <v>184</v>
      </c>
      <c r="I78" s="3">
        <v>0</v>
      </c>
      <c r="J78" s="3">
        <v>3000</v>
      </c>
    </row>
    <row r="79" spans="1:10" x14ac:dyDescent="0.25">
      <c r="A79" s="2" t="s">
        <v>140</v>
      </c>
      <c r="B79" s="2" t="s">
        <v>141</v>
      </c>
      <c r="C79" s="2" t="s">
        <v>184</v>
      </c>
      <c r="D79" s="2" t="s">
        <v>129</v>
      </c>
      <c r="E79" s="2" t="s">
        <v>136</v>
      </c>
      <c r="F79" s="2" t="s">
        <v>137</v>
      </c>
      <c r="G79" s="2" t="s">
        <v>184</v>
      </c>
      <c r="I79" s="3">
        <v>0</v>
      </c>
      <c r="J79" s="3">
        <v>21932.34</v>
      </c>
    </row>
    <row r="80" spans="1:10" x14ac:dyDescent="0.25">
      <c r="A80" s="2" t="s">
        <v>140</v>
      </c>
      <c r="B80" s="2" t="s">
        <v>141</v>
      </c>
      <c r="C80" s="2" t="s">
        <v>185</v>
      </c>
      <c r="D80" s="2" t="s">
        <v>129</v>
      </c>
      <c r="E80" s="2" t="s">
        <v>136</v>
      </c>
      <c r="F80" s="2" t="s">
        <v>137</v>
      </c>
      <c r="G80" s="2" t="s">
        <v>185</v>
      </c>
      <c r="I80" s="3">
        <v>0</v>
      </c>
      <c r="J80" s="3">
        <v>2000.33</v>
      </c>
    </row>
    <row r="81" spans="1:10" x14ac:dyDescent="0.25">
      <c r="A81" s="2" t="s">
        <v>140</v>
      </c>
      <c r="B81" s="2" t="s">
        <v>141</v>
      </c>
      <c r="C81" s="2" t="s">
        <v>185</v>
      </c>
      <c r="D81" s="2" t="s">
        <v>129</v>
      </c>
      <c r="E81" s="2" t="s">
        <v>136</v>
      </c>
      <c r="F81" s="2" t="s">
        <v>137</v>
      </c>
      <c r="G81" s="2" t="s">
        <v>185</v>
      </c>
      <c r="I81" s="3">
        <v>0</v>
      </c>
      <c r="J81" s="3">
        <v>18751</v>
      </c>
    </row>
    <row r="82" spans="1:10" x14ac:dyDescent="0.25">
      <c r="A82" s="2" t="s">
        <v>140</v>
      </c>
      <c r="B82" s="2" t="s">
        <v>141</v>
      </c>
      <c r="C82" s="2" t="s">
        <v>186</v>
      </c>
      <c r="D82" s="2" t="s">
        <v>129</v>
      </c>
      <c r="E82" s="2" t="s">
        <v>136</v>
      </c>
      <c r="F82" s="2" t="s">
        <v>187</v>
      </c>
      <c r="G82" s="2" t="s">
        <v>186</v>
      </c>
      <c r="I82" s="3">
        <v>0</v>
      </c>
      <c r="J82" s="3">
        <v>324000</v>
      </c>
    </row>
    <row r="83" spans="1:10" x14ac:dyDescent="0.25">
      <c r="A83" s="2" t="s">
        <v>140</v>
      </c>
      <c r="B83" s="2" t="s">
        <v>141</v>
      </c>
      <c r="C83" s="2" t="s">
        <v>188</v>
      </c>
      <c r="D83" s="2" t="s">
        <v>129</v>
      </c>
      <c r="E83" s="2" t="s">
        <v>136</v>
      </c>
      <c r="F83" s="2" t="s">
        <v>189</v>
      </c>
      <c r="G83" s="2" t="s">
        <v>188</v>
      </c>
      <c r="I83" s="3">
        <v>0</v>
      </c>
      <c r="J83" s="3">
        <v>324000</v>
      </c>
    </row>
    <row r="84" spans="1:10" x14ac:dyDescent="0.25">
      <c r="A84" s="2" t="s">
        <v>140</v>
      </c>
      <c r="B84" s="2" t="s">
        <v>141</v>
      </c>
      <c r="C84" s="2" t="s">
        <v>190</v>
      </c>
      <c r="D84" s="2" t="s">
        <v>129</v>
      </c>
      <c r="E84" s="2" t="s">
        <v>136</v>
      </c>
      <c r="F84" s="2" t="s">
        <v>189</v>
      </c>
      <c r="G84" s="2" t="s">
        <v>190</v>
      </c>
      <c r="I84" s="3">
        <v>0</v>
      </c>
      <c r="J84" s="3">
        <v>324000</v>
      </c>
    </row>
    <row r="85" spans="1:10" x14ac:dyDescent="0.25">
      <c r="A85" s="2" t="s">
        <v>140</v>
      </c>
      <c r="B85" s="2" t="s">
        <v>141</v>
      </c>
      <c r="C85" s="2" t="s">
        <v>191</v>
      </c>
      <c r="D85" s="2" t="s">
        <v>129</v>
      </c>
      <c r="E85" s="2" t="s">
        <v>136</v>
      </c>
      <c r="F85" s="2" t="s">
        <v>137</v>
      </c>
      <c r="G85" s="2" t="s">
        <v>191</v>
      </c>
      <c r="I85" s="3">
        <v>0</v>
      </c>
      <c r="J85" s="3">
        <v>12000</v>
      </c>
    </row>
    <row r="86" spans="1:10" x14ac:dyDescent="0.25">
      <c r="A86" s="2" t="s">
        <v>140</v>
      </c>
      <c r="B86" s="2" t="s">
        <v>141</v>
      </c>
      <c r="C86" s="2" t="s">
        <v>192</v>
      </c>
      <c r="D86" s="2" t="s">
        <v>129</v>
      </c>
      <c r="E86" s="2" t="s">
        <v>136</v>
      </c>
      <c r="F86" s="2" t="s">
        <v>137</v>
      </c>
      <c r="G86" s="2" t="s">
        <v>192</v>
      </c>
      <c r="I86" s="3">
        <v>0</v>
      </c>
      <c r="J86" s="3">
        <v>140000</v>
      </c>
    </row>
    <row r="87" spans="1:10" x14ac:dyDescent="0.25">
      <c r="A87" s="2" t="s">
        <v>140</v>
      </c>
      <c r="B87" s="2" t="s">
        <v>141</v>
      </c>
      <c r="C87" s="2" t="s">
        <v>135</v>
      </c>
      <c r="D87" s="2" t="s">
        <v>129</v>
      </c>
      <c r="E87" s="2" t="s">
        <v>136</v>
      </c>
      <c r="F87" s="2" t="s">
        <v>137</v>
      </c>
      <c r="G87" s="2" t="s">
        <v>135</v>
      </c>
      <c r="I87" s="3">
        <v>0</v>
      </c>
      <c r="J87" s="3">
        <v>168000</v>
      </c>
    </row>
    <row r="88" spans="1:10" x14ac:dyDescent="0.25">
      <c r="A88" s="2" t="s">
        <v>140</v>
      </c>
      <c r="B88" s="2" t="s">
        <v>141</v>
      </c>
      <c r="C88" s="2" t="s">
        <v>193</v>
      </c>
      <c r="D88" s="2" t="s">
        <v>129</v>
      </c>
      <c r="E88" s="2" t="s">
        <v>136</v>
      </c>
      <c r="F88" s="2" t="s">
        <v>137</v>
      </c>
      <c r="G88" s="2" t="s">
        <v>194</v>
      </c>
      <c r="H88" s="2" t="s">
        <v>193</v>
      </c>
      <c r="I88" s="3">
        <v>0</v>
      </c>
      <c r="J88" s="3">
        <v>11000</v>
      </c>
    </row>
    <row r="89" spans="1:10" x14ac:dyDescent="0.25">
      <c r="A89" s="2" t="s">
        <v>140</v>
      </c>
      <c r="B89" s="2" t="s">
        <v>141</v>
      </c>
      <c r="C89" s="2" t="s">
        <v>138</v>
      </c>
      <c r="D89" s="2" t="s">
        <v>129</v>
      </c>
      <c r="E89" s="2" t="s">
        <v>136</v>
      </c>
      <c r="F89" s="2" t="s">
        <v>137</v>
      </c>
      <c r="G89" s="2" t="s">
        <v>138</v>
      </c>
      <c r="I89" s="3">
        <v>0</v>
      </c>
      <c r="J89" s="3">
        <v>45000</v>
      </c>
    </row>
    <row r="90" spans="1:10" x14ac:dyDescent="0.25">
      <c r="A90" s="2" t="s">
        <v>140</v>
      </c>
      <c r="B90" s="2" t="s">
        <v>97</v>
      </c>
      <c r="C90" s="2" t="s">
        <v>195</v>
      </c>
      <c r="D90" s="2" t="s">
        <v>99</v>
      </c>
      <c r="E90" s="2" t="s">
        <v>100</v>
      </c>
      <c r="F90" s="2" t="s">
        <v>101</v>
      </c>
      <c r="G90" s="2" t="s">
        <v>195</v>
      </c>
      <c r="I90" s="3">
        <v>49001.56</v>
      </c>
      <c r="J90" s="3">
        <v>0</v>
      </c>
    </row>
    <row r="91" spans="1:10" x14ac:dyDescent="0.25">
      <c r="A91" s="2" t="s">
        <v>140</v>
      </c>
      <c r="B91" s="2" t="s">
        <v>97</v>
      </c>
      <c r="C91" s="2" t="s">
        <v>195</v>
      </c>
      <c r="D91" s="2" t="s">
        <v>99</v>
      </c>
      <c r="E91" s="2" t="s">
        <v>100</v>
      </c>
      <c r="F91" s="2" t="s">
        <v>101</v>
      </c>
      <c r="G91" s="2" t="s">
        <v>195</v>
      </c>
      <c r="I91" s="3">
        <v>0</v>
      </c>
      <c r="J91" s="3">
        <v>4000</v>
      </c>
    </row>
    <row r="92" spans="1:10" x14ac:dyDescent="0.25">
      <c r="A92" s="2" t="s">
        <v>140</v>
      </c>
      <c r="B92" s="2" t="s">
        <v>97</v>
      </c>
      <c r="C92" s="2" t="s">
        <v>195</v>
      </c>
      <c r="D92" s="2" t="s">
        <v>99</v>
      </c>
      <c r="E92" s="2" t="s">
        <v>100</v>
      </c>
      <c r="F92" s="2" t="s">
        <v>101</v>
      </c>
      <c r="G92" s="2" t="s">
        <v>195</v>
      </c>
      <c r="I92" s="3">
        <v>0</v>
      </c>
      <c r="J92" s="3">
        <v>113</v>
      </c>
    </row>
    <row r="93" spans="1:10" x14ac:dyDescent="0.25">
      <c r="A93" s="2" t="s">
        <v>140</v>
      </c>
      <c r="B93" s="2" t="s">
        <v>97</v>
      </c>
      <c r="C93" s="2" t="s">
        <v>195</v>
      </c>
      <c r="D93" s="2" t="s">
        <v>99</v>
      </c>
      <c r="E93" s="2" t="s">
        <v>100</v>
      </c>
      <c r="F93" s="2" t="s">
        <v>101</v>
      </c>
      <c r="G93" s="2" t="s">
        <v>195</v>
      </c>
      <c r="I93" s="3">
        <v>0</v>
      </c>
      <c r="J93" s="3">
        <v>5800</v>
      </c>
    </row>
    <row r="94" spans="1:10" x14ac:dyDescent="0.25">
      <c r="A94" s="2" t="s">
        <v>140</v>
      </c>
      <c r="B94" s="2" t="s">
        <v>97</v>
      </c>
      <c r="C94" s="2" t="s">
        <v>196</v>
      </c>
      <c r="D94" s="2" t="s">
        <v>99</v>
      </c>
      <c r="E94" s="2" t="s">
        <v>100</v>
      </c>
      <c r="F94" s="2" t="s">
        <v>101</v>
      </c>
      <c r="G94" s="2" t="s">
        <v>196</v>
      </c>
      <c r="I94" s="3">
        <v>1992</v>
      </c>
      <c r="J94" s="3">
        <v>0</v>
      </c>
    </row>
    <row r="95" spans="1:10" x14ac:dyDescent="0.25">
      <c r="A95" s="2" t="s">
        <v>140</v>
      </c>
      <c r="B95" s="2" t="s">
        <v>97</v>
      </c>
      <c r="C95" s="2" t="s">
        <v>196</v>
      </c>
      <c r="D95" s="2" t="s">
        <v>99</v>
      </c>
      <c r="E95" s="2" t="s">
        <v>100</v>
      </c>
      <c r="F95" s="2" t="s">
        <v>101</v>
      </c>
      <c r="G95" s="2" t="s">
        <v>196</v>
      </c>
      <c r="I95" s="3">
        <v>0</v>
      </c>
      <c r="J95" s="3">
        <v>1196</v>
      </c>
    </row>
    <row r="96" spans="1:10" x14ac:dyDescent="0.25">
      <c r="A96" s="2" t="s">
        <v>140</v>
      </c>
      <c r="B96" s="2" t="s">
        <v>97</v>
      </c>
      <c r="C96" s="2" t="s">
        <v>197</v>
      </c>
      <c r="D96" s="2" t="s">
        <v>99</v>
      </c>
      <c r="E96" s="2" t="s">
        <v>100</v>
      </c>
      <c r="F96" s="2" t="s">
        <v>101</v>
      </c>
      <c r="G96" s="2" t="s">
        <v>197</v>
      </c>
      <c r="I96" s="3">
        <v>0</v>
      </c>
      <c r="J96" s="3">
        <v>501302.08</v>
      </c>
    </row>
    <row r="97" spans="1:10" x14ac:dyDescent="0.25">
      <c r="A97" s="2" t="s">
        <v>140</v>
      </c>
      <c r="B97" s="2" t="s">
        <v>97</v>
      </c>
      <c r="C97" s="2" t="s">
        <v>197</v>
      </c>
      <c r="D97" s="2" t="s">
        <v>99</v>
      </c>
      <c r="E97" s="2" t="s">
        <v>100</v>
      </c>
      <c r="F97" s="2" t="s">
        <v>101</v>
      </c>
      <c r="G97" s="2" t="s">
        <v>197</v>
      </c>
      <c r="I97" s="3">
        <v>0</v>
      </c>
      <c r="J97" s="3">
        <v>0.06</v>
      </c>
    </row>
    <row r="98" spans="1:10" x14ac:dyDescent="0.25">
      <c r="A98" s="2" t="s">
        <v>140</v>
      </c>
      <c r="B98" s="2" t="s">
        <v>97</v>
      </c>
      <c r="C98" s="2" t="s">
        <v>123</v>
      </c>
      <c r="D98" s="2" t="s">
        <v>99</v>
      </c>
      <c r="E98" s="2" t="s">
        <v>100</v>
      </c>
      <c r="F98" s="2" t="s">
        <v>124</v>
      </c>
      <c r="G98" s="2" t="s">
        <v>123</v>
      </c>
      <c r="I98" s="3">
        <v>0</v>
      </c>
      <c r="J98" s="3">
        <v>28000</v>
      </c>
    </row>
    <row r="99" spans="1:10" x14ac:dyDescent="0.25">
      <c r="A99" s="2" t="s">
        <v>140</v>
      </c>
      <c r="B99" s="2" t="s">
        <v>97</v>
      </c>
      <c r="C99" s="2" t="s">
        <v>146</v>
      </c>
      <c r="D99" s="2" t="s">
        <v>99</v>
      </c>
      <c r="E99" s="2" t="s">
        <v>100</v>
      </c>
      <c r="F99" s="2" t="s">
        <v>126</v>
      </c>
      <c r="G99" s="2" t="s">
        <v>146</v>
      </c>
      <c r="I99" s="3">
        <v>0</v>
      </c>
      <c r="J99" s="3">
        <v>83311.8</v>
      </c>
    </row>
    <row r="100" spans="1:10" x14ac:dyDescent="0.25">
      <c r="A100" s="2" t="s">
        <v>140</v>
      </c>
      <c r="B100" s="2" t="s">
        <v>97</v>
      </c>
      <c r="C100" s="2" t="s">
        <v>147</v>
      </c>
      <c r="D100" s="2" t="s">
        <v>99</v>
      </c>
      <c r="E100" s="2" t="s">
        <v>127</v>
      </c>
      <c r="F100" s="2" t="s">
        <v>148</v>
      </c>
      <c r="G100" s="2" t="s">
        <v>147</v>
      </c>
      <c r="I100" s="3">
        <v>80000</v>
      </c>
      <c r="J100" s="3">
        <v>0</v>
      </c>
    </row>
    <row r="101" spans="1:10" x14ac:dyDescent="0.25">
      <c r="A101" s="2" t="s">
        <v>140</v>
      </c>
      <c r="B101" s="2" t="s">
        <v>97</v>
      </c>
      <c r="C101" s="2" t="s">
        <v>149</v>
      </c>
      <c r="D101" s="2" t="s">
        <v>99</v>
      </c>
      <c r="E101" s="2" t="s">
        <v>127</v>
      </c>
      <c r="F101" s="2" t="s">
        <v>148</v>
      </c>
      <c r="G101" s="2" t="s">
        <v>149</v>
      </c>
      <c r="I101" s="3">
        <v>400</v>
      </c>
      <c r="J101" s="3">
        <v>0</v>
      </c>
    </row>
    <row r="102" spans="1:10" x14ac:dyDescent="0.25">
      <c r="A102" s="2" t="s">
        <v>140</v>
      </c>
      <c r="B102" s="2" t="s">
        <v>97</v>
      </c>
      <c r="C102" s="2" t="s">
        <v>150</v>
      </c>
      <c r="D102" s="2" t="s">
        <v>99</v>
      </c>
      <c r="E102" s="2" t="s">
        <v>100</v>
      </c>
      <c r="F102" s="2" t="s">
        <v>126</v>
      </c>
      <c r="G102" s="2" t="s">
        <v>150</v>
      </c>
      <c r="I102" s="3">
        <v>0</v>
      </c>
      <c r="J102" s="3">
        <v>204.43</v>
      </c>
    </row>
    <row r="103" spans="1:10" x14ac:dyDescent="0.25">
      <c r="A103" s="2" t="s">
        <v>140</v>
      </c>
      <c r="B103" s="2" t="s">
        <v>97</v>
      </c>
      <c r="C103" s="2" t="s">
        <v>151</v>
      </c>
      <c r="D103" s="2" t="s">
        <v>99</v>
      </c>
      <c r="E103" s="2" t="s">
        <v>100</v>
      </c>
      <c r="F103" s="2" t="s">
        <v>152</v>
      </c>
      <c r="G103" s="2" t="s">
        <v>151</v>
      </c>
      <c r="I103" s="3">
        <v>0</v>
      </c>
      <c r="J103" s="3">
        <v>4334.92</v>
      </c>
    </row>
    <row r="104" spans="1:10" x14ac:dyDescent="0.25">
      <c r="A104" s="2" t="s">
        <v>140</v>
      </c>
      <c r="B104" s="2" t="s">
        <v>97</v>
      </c>
      <c r="C104" s="2" t="s">
        <v>153</v>
      </c>
      <c r="D104" s="2" t="s">
        <v>99</v>
      </c>
      <c r="E104" s="2" t="s">
        <v>100</v>
      </c>
      <c r="F104" s="2" t="s">
        <v>152</v>
      </c>
      <c r="G104" s="2" t="s">
        <v>153</v>
      </c>
      <c r="I104" s="3">
        <v>0</v>
      </c>
      <c r="J104" s="3">
        <v>100</v>
      </c>
    </row>
    <row r="105" spans="1:10" x14ac:dyDescent="0.25">
      <c r="A105" s="2" t="s">
        <v>140</v>
      </c>
      <c r="B105" s="2" t="s">
        <v>97</v>
      </c>
      <c r="C105" s="2" t="s">
        <v>154</v>
      </c>
      <c r="D105" s="2" t="s">
        <v>99</v>
      </c>
      <c r="E105" s="2" t="s">
        <v>127</v>
      </c>
      <c r="F105" s="2" t="s">
        <v>128</v>
      </c>
      <c r="G105" s="2" t="s">
        <v>154</v>
      </c>
      <c r="I105" s="3">
        <v>62047.89</v>
      </c>
      <c r="J105" s="3">
        <v>0</v>
      </c>
    </row>
    <row r="106" spans="1:10" x14ac:dyDescent="0.25">
      <c r="A106" s="2" t="s">
        <v>140</v>
      </c>
      <c r="B106" s="2" t="s">
        <v>97</v>
      </c>
      <c r="C106" s="2" t="s">
        <v>155</v>
      </c>
      <c r="D106" s="2" t="s">
        <v>99</v>
      </c>
      <c r="E106" s="2" t="s">
        <v>127</v>
      </c>
      <c r="F106" s="2" t="s">
        <v>128</v>
      </c>
      <c r="G106" s="2" t="s">
        <v>155</v>
      </c>
      <c r="I106" s="3">
        <v>92629.89</v>
      </c>
      <c r="J106" s="3">
        <v>0</v>
      </c>
    </row>
    <row r="107" spans="1:10" x14ac:dyDescent="0.25">
      <c r="A107" s="2" t="s">
        <v>140</v>
      </c>
      <c r="B107" s="2" t="s">
        <v>97</v>
      </c>
      <c r="C107" s="2" t="s">
        <v>155</v>
      </c>
      <c r="D107" s="2" t="s">
        <v>99</v>
      </c>
      <c r="E107" s="2" t="s">
        <v>127</v>
      </c>
      <c r="F107" s="2" t="s">
        <v>128</v>
      </c>
      <c r="G107" s="2" t="s">
        <v>155</v>
      </c>
      <c r="I107" s="3">
        <v>510000</v>
      </c>
      <c r="J107" s="3">
        <v>0</v>
      </c>
    </row>
    <row r="108" spans="1:10" x14ac:dyDescent="0.25">
      <c r="A108" s="2" t="s">
        <v>140</v>
      </c>
      <c r="B108" s="2" t="s">
        <v>97</v>
      </c>
      <c r="C108" s="2" t="s">
        <v>156</v>
      </c>
      <c r="D108" s="2" t="s">
        <v>99</v>
      </c>
      <c r="E108" s="2" t="s">
        <v>100</v>
      </c>
      <c r="F108" s="2" t="s">
        <v>152</v>
      </c>
      <c r="G108" s="2" t="s">
        <v>156</v>
      </c>
      <c r="I108" s="3">
        <v>0</v>
      </c>
      <c r="J108" s="3">
        <v>75000</v>
      </c>
    </row>
    <row r="109" spans="1:10" x14ac:dyDescent="0.25">
      <c r="A109" s="2" t="s">
        <v>140</v>
      </c>
      <c r="B109" s="2" t="s">
        <v>97</v>
      </c>
      <c r="C109" s="2" t="s">
        <v>157</v>
      </c>
      <c r="D109" s="2" t="s">
        <v>99</v>
      </c>
      <c r="E109" s="2" t="s">
        <v>127</v>
      </c>
      <c r="F109" s="2" t="s">
        <v>128</v>
      </c>
      <c r="G109" s="2" t="s">
        <v>157</v>
      </c>
      <c r="I109" s="3">
        <v>53999</v>
      </c>
      <c r="J109" s="3">
        <v>0</v>
      </c>
    </row>
    <row r="110" spans="1:10" x14ac:dyDescent="0.25">
      <c r="A110" s="2" t="s">
        <v>140</v>
      </c>
      <c r="B110" s="2" t="s">
        <v>97</v>
      </c>
      <c r="C110" s="2" t="s">
        <v>157</v>
      </c>
      <c r="D110" s="2" t="s">
        <v>99</v>
      </c>
      <c r="E110" s="2" t="s">
        <v>127</v>
      </c>
      <c r="F110" s="2" t="s">
        <v>128</v>
      </c>
      <c r="G110" s="2" t="s">
        <v>157</v>
      </c>
      <c r="I110" s="3">
        <v>34250</v>
      </c>
      <c r="J110" s="3">
        <v>0</v>
      </c>
    </row>
    <row r="111" spans="1:10" x14ac:dyDescent="0.25">
      <c r="A111" s="2" t="s">
        <v>140</v>
      </c>
      <c r="B111" s="2" t="s">
        <v>97</v>
      </c>
      <c r="C111" s="2" t="s">
        <v>158</v>
      </c>
      <c r="D111" s="2" t="s">
        <v>99</v>
      </c>
      <c r="E111" s="2" t="s">
        <v>100</v>
      </c>
      <c r="F111" s="2" t="s">
        <v>152</v>
      </c>
      <c r="G111" s="2" t="s">
        <v>158</v>
      </c>
      <c r="I111" s="3">
        <v>0</v>
      </c>
      <c r="J111" s="3">
        <v>34250</v>
      </c>
    </row>
    <row r="112" spans="1:10" x14ac:dyDescent="0.25">
      <c r="A112" s="2" t="s">
        <v>140</v>
      </c>
      <c r="B112" s="2" t="s">
        <v>97</v>
      </c>
      <c r="C112" s="2" t="s">
        <v>157</v>
      </c>
      <c r="D112" s="2" t="s">
        <v>99</v>
      </c>
      <c r="E112" s="2" t="s">
        <v>127</v>
      </c>
      <c r="F112" s="2" t="s">
        <v>128</v>
      </c>
      <c r="G112" s="2" t="s">
        <v>157</v>
      </c>
      <c r="I112" s="3">
        <v>38572.67</v>
      </c>
      <c r="J112" s="3">
        <v>0</v>
      </c>
    </row>
    <row r="113" spans="1:10" x14ac:dyDescent="0.25">
      <c r="A113" s="2" t="s">
        <v>140</v>
      </c>
      <c r="B113" s="2" t="s">
        <v>97</v>
      </c>
      <c r="C113" s="2" t="s">
        <v>159</v>
      </c>
      <c r="D113" s="2" t="s">
        <v>99</v>
      </c>
      <c r="E113" s="2" t="s">
        <v>127</v>
      </c>
      <c r="F113" s="2" t="s">
        <v>128</v>
      </c>
      <c r="G113" s="2" t="s">
        <v>159</v>
      </c>
      <c r="I113" s="3">
        <v>127550</v>
      </c>
      <c r="J113" s="3">
        <v>0</v>
      </c>
    </row>
    <row r="114" spans="1:10" x14ac:dyDescent="0.25">
      <c r="A114" s="2" t="s">
        <v>140</v>
      </c>
      <c r="B114" s="2" t="s">
        <v>97</v>
      </c>
      <c r="C114" s="2" t="s">
        <v>160</v>
      </c>
      <c r="D114" s="2" t="s">
        <v>99</v>
      </c>
      <c r="E114" s="2" t="s">
        <v>100</v>
      </c>
      <c r="F114" s="2" t="s">
        <v>152</v>
      </c>
      <c r="G114" s="2" t="s">
        <v>160</v>
      </c>
      <c r="I114" s="3">
        <v>0</v>
      </c>
      <c r="J114" s="3">
        <v>123000</v>
      </c>
    </row>
    <row r="115" spans="1:10" x14ac:dyDescent="0.25">
      <c r="A115" s="2" t="s">
        <v>140</v>
      </c>
      <c r="B115" s="2" t="s">
        <v>97</v>
      </c>
      <c r="C115" s="2" t="s">
        <v>198</v>
      </c>
      <c r="D115" s="2" t="s">
        <v>99</v>
      </c>
      <c r="E115" s="2" t="s">
        <v>127</v>
      </c>
      <c r="F115" s="2" t="s">
        <v>128</v>
      </c>
      <c r="G115" s="2" t="s">
        <v>198</v>
      </c>
      <c r="I115" s="3">
        <v>61690</v>
      </c>
      <c r="J115" s="3">
        <v>0</v>
      </c>
    </row>
    <row r="116" spans="1:10" x14ac:dyDescent="0.25">
      <c r="A116" s="2" t="s">
        <v>140</v>
      </c>
      <c r="B116" s="2" t="s">
        <v>97</v>
      </c>
      <c r="C116" s="2" t="s">
        <v>161</v>
      </c>
      <c r="D116" s="2" t="s">
        <v>162</v>
      </c>
      <c r="E116" s="2" t="s">
        <v>163</v>
      </c>
      <c r="F116" s="2" t="s">
        <v>164</v>
      </c>
      <c r="G116" s="2" t="s">
        <v>161</v>
      </c>
      <c r="I116" s="3">
        <v>200000</v>
      </c>
      <c r="J116" s="3">
        <v>0</v>
      </c>
    </row>
    <row r="117" spans="1:10" x14ac:dyDescent="0.25">
      <c r="A117" s="2" t="s">
        <v>140</v>
      </c>
      <c r="B117" s="2" t="s">
        <v>97</v>
      </c>
      <c r="C117" s="2" t="s">
        <v>165</v>
      </c>
      <c r="D117" s="2" t="s">
        <v>162</v>
      </c>
      <c r="E117" s="2" t="s">
        <v>163</v>
      </c>
      <c r="F117" s="2" t="s">
        <v>164</v>
      </c>
      <c r="G117" s="2" t="s">
        <v>165</v>
      </c>
      <c r="I117" s="3">
        <v>5690</v>
      </c>
      <c r="J117" s="3">
        <v>0</v>
      </c>
    </row>
    <row r="118" spans="1:10" x14ac:dyDescent="0.25">
      <c r="A118" s="2" t="s">
        <v>140</v>
      </c>
      <c r="B118" s="2" t="s">
        <v>97</v>
      </c>
      <c r="C118" s="2" t="s">
        <v>166</v>
      </c>
      <c r="D118" s="2" t="s">
        <v>162</v>
      </c>
      <c r="E118" s="2" t="s">
        <v>163</v>
      </c>
      <c r="F118" s="2" t="s">
        <v>167</v>
      </c>
      <c r="G118" s="2" t="s">
        <v>166</v>
      </c>
      <c r="I118" s="3">
        <v>80000</v>
      </c>
      <c r="J118" s="3">
        <v>0</v>
      </c>
    </row>
    <row r="119" spans="1:10" x14ac:dyDescent="0.25">
      <c r="A119" s="2" t="s">
        <v>140</v>
      </c>
      <c r="B119" s="2" t="s">
        <v>97</v>
      </c>
      <c r="C119" s="2" t="s">
        <v>168</v>
      </c>
      <c r="D119" s="2" t="s">
        <v>162</v>
      </c>
      <c r="E119" s="2" t="s">
        <v>163</v>
      </c>
      <c r="F119" s="2" t="s">
        <v>167</v>
      </c>
      <c r="G119" s="2" t="s">
        <v>168</v>
      </c>
      <c r="I119" s="3">
        <v>3000</v>
      </c>
      <c r="J119" s="3">
        <v>0</v>
      </c>
    </row>
    <row r="120" spans="1:10" x14ac:dyDescent="0.25">
      <c r="A120" s="2" t="s">
        <v>140</v>
      </c>
      <c r="B120" s="2" t="s">
        <v>97</v>
      </c>
      <c r="C120" s="2" t="s">
        <v>169</v>
      </c>
      <c r="D120" s="2" t="s">
        <v>129</v>
      </c>
      <c r="E120" s="2" t="s">
        <v>130</v>
      </c>
      <c r="F120" s="2" t="s">
        <v>134</v>
      </c>
      <c r="G120" s="2" t="s">
        <v>169</v>
      </c>
      <c r="I120" s="3">
        <v>3000</v>
      </c>
      <c r="J120" s="3">
        <v>0</v>
      </c>
    </row>
    <row r="121" spans="1:10" x14ac:dyDescent="0.25">
      <c r="A121" s="2" t="s">
        <v>140</v>
      </c>
      <c r="B121" s="2" t="s">
        <v>97</v>
      </c>
      <c r="C121" s="2" t="s">
        <v>169</v>
      </c>
      <c r="D121" s="2" t="s">
        <v>129</v>
      </c>
      <c r="E121" s="2" t="s">
        <v>130</v>
      </c>
      <c r="F121" s="2" t="s">
        <v>134</v>
      </c>
      <c r="G121" s="2" t="s">
        <v>169</v>
      </c>
      <c r="I121" s="3">
        <v>0</v>
      </c>
      <c r="J121" s="3">
        <v>400</v>
      </c>
    </row>
    <row r="122" spans="1:10" x14ac:dyDescent="0.25">
      <c r="A122" s="2" t="s">
        <v>140</v>
      </c>
      <c r="B122" s="2" t="s">
        <v>97</v>
      </c>
      <c r="C122" s="2" t="s">
        <v>169</v>
      </c>
      <c r="D122" s="2" t="s">
        <v>129</v>
      </c>
      <c r="E122" s="2" t="s">
        <v>130</v>
      </c>
      <c r="F122" s="2" t="s">
        <v>134</v>
      </c>
      <c r="G122" s="2" t="s">
        <v>169</v>
      </c>
      <c r="I122" s="3">
        <v>2727</v>
      </c>
      <c r="J122" s="3">
        <v>0</v>
      </c>
    </row>
    <row r="123" spans="1:10" x14ac:dyDescent="0.25">
      <c r="A123" s="2" t="s">
        <v>140</v>
      </c>
      <c r="B123" s="2" t="s">
        <v>97</v>
      </c>
      <c r="C123" s="2" t="s">
        <v>169</v>
      </c>
      <c r="D123" s="2" t="s">
        <v>129</v>
      </c>
      <c r="E123" s="2" t="s">
        <v>130</v>
      </c>
      <c r="F123" s="2" t="s">
        <v>134</v>
      </c>
      <c r="G123" s="2" t="s">
        <v>169</v>
      </c>
      <c r="I123" s="3">
        <v>0</v>
      </c>
      <c r="J123" s="3">
        <v>18000</v>
      </c>
    </row>
    <row r="124" spans="1:10" x14ac:dyDescent="0.25">
      <c r="A124" s="2" t="s">
        <v>140</v>
      </c>
      <c r="B124" s="2" t="s">
        <v>97</v>
      </c>
      <c r="C124" s="2" t="s">
        <v>169</v>
      </c>
      <c r="D124" s="2" t="s">
        <v>129</v>
      </c>
      <c r="E124" s="2" t="s">
        <v>130</v>
      </c>
      <c r="F124" s="2" t="s">
        <v>134</v>
      </c>
      <c r="G124" s="2" t="s">
        <v>169</v>
      </c>
      <c r="I124" s="3">
        <v>0</v>
      </c>
      <c r="J124" s="3">
        <v>3000</v>
      </c>
    </row>
    <row r="125" spans="1:10" x14ac:dyDescent="0.25">
      <c r="A125" s="2" t="s">
        <v>140</v>
      </c>
      <c r="B125" s="2" t="s">
        <v>97</v>
      </c>
      <c r="C125" s="2" t="s">
        <v>169</v>
      </c>
      <c r="D125" s="2" t="s">
        <v>129</v>
      </c>
      <c r="E125" s="2" t="s">
        <v>130</v>
      </c>
      <c r="F125" s="2" t="s">
        <v>134</v>
      </c>
      <c r="G125" s="2" t="s">
        <v>169</v>
      </c>
      <c r="I125" s="3">
        <v>0</v>
      </c>
      <c r="J125" s="3">
        <v>4800</v>
      </c>
    </row>
    <row r="126" spans="1:10" x14ac:dyDescent="0.25">
      <c r="A126" s="2" t="s">
        <v>140</v>
      </c>
      <c r="B126" s="2" t="s">
        <v>97</v>
      </c>
      <c r="C126" s="2" t="s">
        <v>171</v>
      </c>
      <c r="D126" s="2" t="s">
        <v>129</v>
      </c>
      <c r="E126" s="2" t="s">
        <v>130</v>
      </c>
      <c r="F126" s="2" t="s">
        <v>134</v>
      </c>
      <c r="G126" s="2" t="s">
        <v>171</v>
      </c>
      <c r="I126" s="3">
        <v>156663.41</v>
      </c>
      <c r="J126" s="3">
        <v>0</v>
      </c>
    </row>
    <row r="127" spans="1:10" x14ac:dyDescent="0.25">
      <c r="A127" s="2" t="s">
        <v>140</v>
      </c>
      <c r="B127" s="2" t="s">
        <v>97</v>
      </c>
      <c r="C127" s="2" t="s">
        <v>171</v>
      </c>
      <c r="D127" s="2" t="s">
        <v>129</v>
      </c>
      <c r="E127" s="2" t="s">
        <v>130</v>
      </c>
      <c r="F127" s="2" t="s">
        <v>134</v>
      </c>
      <c r="G127" s="2" t="s">
        <v>171</v>
      </c>
      <c r="I127" s="3">
        <v>2731.37</v>
      </c>
      <c r="J127" s="3">
        <v>0</v>
      </c>
    </row>
    <row r="128" spans="1:10" x14ac:dyDescent="0.25">
      <c r="A128" s="2" t="s">
        <v>140</v>
      </c>
      <c r="B128" s="2" t="s">
        <v>97</v>
      </c>
      <c r="C128" s="2" t="s">
        <v>171</v>
      </c>
      <c r="D128" s="2" t="s">
        <v>129</v>
      </c>
      <c r="E128" s="2" t="s">
        <v>130</v>
      </c>
      <c r="F128" s="2" t="s">
        <v>134</v>
      </c>
      <c r="G128" s="2" t="s">
        <v>171</v>
      </c>
      <c r="I128" s="3">
        <v>146023.57999999999</v>
      </c>
      <c r="J128" s="3">
        <v>0</v>
      </c>
    </row>
    <row r="129" spans="1:10" x14ac:dyDescent="0.25">
      <c r="A129" s="2" t="s">
        <v>140</v>
      </c>
      <c r="B129" s="2" t="s">
        <v>97</v>
      </c>
      <c r="C129" s="2" t="s">
        <v>171</v>
      </c>
      <c r="D129" s="2" t="s">
        <v>129</v>
      </c>
      <c r="E129" s="2" t="s">
        <v>130</v>
      </c>
      <c r="F129" s="2" t="s">
        <v>134</v>
      </c>
      <c r="G129" s="2" t="s">
        <v>171</v>
      </c>
      <c r="I129" s="3">
        <v>33055.71</v>
      </c>
      <c r="J129" s="3">
        <v>0</v>
      </c>
    </row>
    <row r="130" spans="1:10" x14ac:dyDescent="0.25">
      <c r="A130" s="2" t="s">
        <v>140</v>
      </c>
      <c r="B130" s="2" t="s">
        <v>97</v>
      </c>
      <c r="C130" s="2" t="s">
        <v>171</v>
      </c>
      <c r="D130" s="2" t="s">
        <v>129</v>
      </c>
      <c r="E130" s="2" t="s">
        <v>130</v>
      </c>
      <c r="F130" s="2" t="s">
        <v>134</v>
      </c>
      <c r="G130" s="2" t="s">
        <v>171</v>
      </c>
      <c r="I130" s="3">
        <v>1035.22</v>
      </c>
      <c r="J130" s="3">
        <v>0</v>
      </c>
    </row>
    <row r="131" spans="1:10" x14ac:dyDescent="0.25">
      <c r="A131" s="2" t="s">
        <v>140</v>
      </c>
      <c r="B131" s="2" t="s">
        <v>97</v>
      </c>
      <c r="C131" s="2" t="s">
        <v>171</v>
      </c>
      <c r="D131" s="2" t="s">
        <v>129</v>
      </c>
      <c r="E131" s="2" t="s">
        <v>130</v>
      </c>
      <c r="F131" s="2" t="s">
        <v>134</v>
      </c>
      <c r="G131" s="2" t="s">
        <v>171</v>
      </c>
      <c r="I131" s="3">
        <v>6041.58</v>
      </c>
      <c r="J131" s="3">
        <v>0</v>
      </c>
    </row>
    <row r="132" spans="1:10" x14ac:dyDescent="0.25">
      <c r="A132" s="2" t="s">
        <v>140</v>
      </c>
      <c r="B132" s="2" t="s">
        <v>97</v>
      </c>
      <c r="C132" s="2" t="s">
        <v>171</v>
      </c>
      <c r="D132" s="2" t="s">
        <v>129</v>
      </c>
      <c r="E132" s="2" t="s">
        <v>130</v>
      </c>
      <c r="F132" s="2" t="s">
        <v>134</v>
      </c>
      <c r="G132" s="2" t="s">
        <v>171</v>
      </c>
      <c r="I132" s="3">
        <v>101975.21</v>
      </c>
      <c r="J132" s="3">
        <v>0</v>
      </c>
    </row>
    <row r="133" spans="1:10" x14ac:dyDescent="0.25">
      <c r="A133" s="2" t="s">
        <v>140</v>
      </c>
      <c r="B133" s="2" t="s">
        <v>97</v>
      </c>
      <c r="C133" s="2" t="s">
        <v>171</v>
      </c>
      <c r="D133" s="2" t="s">
        <v>129</v>
      </c>
      <c r="E133" s="2" t="s">
        <v>130</v>
      </c>
      <c r="F133" s="2" t="s">
        <v>134</v>
      </c>
      <c r="G133" s="2" t="s">
        <v>171</v>
      </c>
      <c r="I133" s="3">
        <v>13817.4</v>
      </c>
      <c r="J133" s="3">
        <v>0</v>
      </c>
    </row>
    <row r="134" spans="1:10" x14ac:dyDescent="0.25">
      <c r="A134" s="2" t="s">
        <v>140</v>
      </c>
      <c r="B134" s="2" t="s">
        <v>97</v>
      </c>
      <c r="C134" s="2" t="s">
        <v>171</v>
      </c>
      <c r="D134" s="2" t="s">
        <v>129</v>
      </c>
      <c r="E134" s="2" t="s">
        <v>130</v>
      </c>
      <c r="F134" s="2" t="s">
        <v>134</v>
      </c>
      <c r="G134" s="2" t="s">
        <v>171</v>
      </c>
      <c r="I134" s="3">
        <v>21608.18</v>
      </c>
      <c r="J134" s="3">
        <v>0</v>
      </c>
    </row>
    <row r="135" spans="1:10" x14ac:dyDescent="0.25">
      <c r="A135" s="2" t="s">
        <v>140</v>
      </c>
      <c r="B135" s="2" t="s">
        <v>97</v>
      </c>
      <c r="C135" s="2" t="s">
        <v>171</v>
      </c>
      <c r="D135" s="2" t="s">
        <v>129</v>
      </c>
      <c r="E135" s="2" t="s">
        <v>130</v>
      </c>
      <c r="F135" s="2" t="s">
        <v>134</v>
      </c>
      <c r="G135" s="2" t="s">
        <v>171</v>
      </c>
      <c r="I135" s="3">
        <v>16389.96</v>
      </c>
      <c r="J135" s="3">
        <v>0</v>
      </c>
    </row>
    <row r="136" spans="1:10" x14ac:dyDescent="0.25">
      <c r="A136" s="2" t="s">
        <v>140</v>
      </c>
      <c r="B136" s="2" t="s">
        <v>97</v>
      </c>
      <c r="C136" s="2" t="s">
        <v>171</v>
      </c>
      <c r="D136" s="2" t="s">
        <v>129</v>
      </c>
      <c r="E136" s="2" t="s">
        <v>130</v>
      </c>
      <c r="F136" s="2" t="s">
        <v>134</v>
      </c>
      <c r="G136" s="2" t="s">
        <v>171</v>
      </c>
      <c r="I136" s="3">
        <v>52000</v>
      </c>
      <c r="J136" s="3">
        <v>0</v>
      </c>
    </row>
    <row r="137" spans="1:10" x14ac:dyDescent="0.25">
      <c r="A137" s="2" t="s">
        <v>140</v>
      </c>
      <c r="B137" s="2" t="s">
        <v>97</v>
      </c>
      <c r="C137" s="2" t="s">
        <v>171</v>
      </c>
      <c r="D137" s="2" t="s">
        <v>129</v>
      </c>
      <c r="E137" s="2" t="s">
        <v>130</v>
      </c>
      <c r="F137" s="2" t="s">
        <v>134</v>
      </c>
      <c r="G137" s="2" t="s">
        <v>171</v>
      </c>
      <c r="I137" s="3">
        <v>91700</v>
      </c>
      <c r="J137" s="3">
        <v>0</v>
      </c>
    </row>
    <row r="138" spans="1:10" x14ac:dyDescent="0.25">
      <c r="A138" s="2" t="s">
        <v>140</v>
      </c>
      <c r="B138" s="2" t="s">
        <v>97</v>
      </c>
      <c r="C138" s="2" t="s">
        <v>172</v>
      </c>
      <c r="D138" s="2" t="s">
        <v>129</v>
      </c>
      <c r="E138" s="2" t="s">
        <v>130</v>
      </c>
      <c r="F138" s="2" t="s">
        <v>134</v>
      </c>
      <c r="G138" s="2" t="s">
        <v>172</v>
      </c>
      <c r="I138" s="3">
        <v>13408.65</v>
      </c>
      <c r="J138" s="3">
        <v>0</v>
      </c>
    </row>
    <row r="139" spans="1:10" x14ac:dyDescent="0.25">
      <c r="A139" s="2" t="s">
        <v>140</v>
      </c>
      <c r="B139" s="2" t="s">
        <v>97</v>
      </c>
      <c r="C139" s="2" t="s">
        <v>172</v>
      </c>
      <c r="D139" s="2" t="s">
        <v>129</v>
      </c>
      <c r="E139" s="2" t="s">
        <v>130</v>
      </c>
      <c r="F139" s="2" t="s">
        <v>134</v>
      </c>
      <c r="G139" s="2" t="s">
        <v>172</v>
      </c>
      <c r="I139" s="3">
        <v>7474.59</v>
      </c>
      <c r="J139" s="3">
        <v>0</v>
      </c>
    </row>
    <row r="140" spans="1:10" x14ac:dyDescent="0.25">
      <c r="A140" s="2" t="s">
        <v>140</v>
      </c>
      <c r="B140" s="2" t="s">
        <v>97</v>
      </c>
      <c r="C140" s="2" t="s">
        <v>172</v>
      </c>
      <c r="D140" s="2" t="s">
        <v>129</v>
      </c>
      <c r="E140" s="2" t="s">
        <v>130</v>
      </c>
      <c r="F140" s="2" t="s">
        <v>134</v>
      </c>
      <c r="G140" s="2" t="s">
        <v>172</v>
      </c>
      <c r="I140" s="3">
        <v>5043.83</v>
      </c>
      <c r="J140" s="3">
        <v>0</v>
      </c>
    </row>
    <row r="141" spans="1:10" x14ac:dyDescent="0.25">
      <c r="A141" s="2" t="s">
        <v>140</v>
      </c>
      <c r="B141" s="2" t="s">
        <v>97</v>
      </c>
      <c r="C141" s="2" t="s">
        <v>172</v>
      </c>
      <c r="D141" s="2" t="s">
        <v>129</v>
      </c>
      <c r="E141" s="2" t="s">
        <v>130</v>
      </c>
      <c r="F141" s="2" t="s">
        <v>134</v>
      </c>
      <c r="G141" s="2" t="s">
        <v>172</v>
      </c>
      <c r="I141" s="3">
        <v>4808.24</v>
      </c>
      <c r="J141" s="3">
        <v>0</v>
      </c>
    </row>
    <row r="142" spans="1:10" x14ac:dyDescent="0.25">
      <c r="A142" s="2" t="s">
        <v>140</v>
      </c>
      <c r="B142" s="2" t="s">
        <v>97</v>
      </c>
      <c r="C142" s="2" t="s">
        <v>172</v>
      </c>
      <c r="D142" s="2" t="s">
        <v>129</v>
      </c>
      <c r="E142" s="2" t="s">
        <v>130</v>
      </c>
      <c r="F142" s="2" t="s">
        <v>134</v>
      </c>
      <c r="G142" s="2" t="s">
        <v>172</v>
      </c>
      <c r="I142" s="3">
        <v>4973.79</v>
      </c>
      <c r="J142" s="3">
        <v>0</v>
      </c>
    </row>
    <row r="143" spans="1:10" x14ac:dyDescent="0.25">
      <c r="A143" s="2" t="s">
        <v>140</v>
      </c>
      <c r="B143" s="2" t="s">
        <v>97</v>
      </c>
      <c r="C143" s="2" t="s">
        <v>172</v>
      </c>
      <c r="D143" s="2" t="s">
        <v>129</v>
      </c>
      <c r="E143" s="2" t="s">
        <v>130</v>
      </c>
      <c r="F143" s="2" t="s">
        <v>134</v>
      </c>
      <c r="G143" s="2" t="s">
        <v>172</v>
      </c>
      <c r="I143" s="3">
        <v>4913.75</v>
      </c>
      <c r="J143" s="3">
        <v>0</v>
      </c>
    </row>
    <row r="144" spans="1:10" x14ac:dyDescent="0.25">
      <c r="A144" s="2" t="s">
        <v>140</v>
      </c>
      <c r="B144" s="2" t="s">
        <v>97</v>
      </c>
      <c r="C144" s="2" t="s">
        <v>172</v>
      </c>
      <c r="D144" s="2" t="s">
        <v>129</v>
      </c>
      <c r="E144" s="2" t="s">
        <v>130</v>
      </c>
      <c r="F144" s="2" t="s">
        <v>134</v>
      </c>
      <c r="G144" s="2" t="s">
        <v>172</v>
      </c>
      <c r="I144" s="3">
        <v>4845.7299999999996</v>
      </c>
      <c r="J144" s="3">
        <v>0</v>
      </c>
    </row>
    <row r="145" spans="1:10" x14ac:dyDescent="0.25">
      <c r="A145" s="2" t="s">
        <v>140</v>
      </c>
      <c r="B145" s="2" t="s">
        <v>97</v>
      </c>
      <c r="C145" s="2" t="s">
        <v>172</v>
      </c>
      <c r="D145" s="2" t="s">
        <v>129</v>
      </c>
      <c r="E145" s="2" t="s">
        <v>130</v>
      </c>
      <c r="F145" s="2" t="s">
        <v>134</v>
      </c>
      <c r="G145" s="2" t="s">
        <v>172</v>
      </c>
      <c r="I145" s="3">
        <v>4845.7299999999996</v>
      </c>
      <c r="J145" s="3">
        <v>0</v>
      </c>
    </row>
    <row r="146" spans="1:10" x14ac:dyDescent="0.25">
      <c r="A146" s="2" t="s">
        <v>140</v>
      </c>
      <c r="B146" s="2" t="s">
        <v>97</v>
      </c>
      <c r="C146" s="2" t="s">
        <v>172</v>
      </c>
      <c r="D146" s="2" t="s">
        <v>129</v>
      </c>
      <c r="E146" s="2" t="s">
        <v>130</v>
      </c>
      <c r="F146" s="2" t="s">
        <v>134</v>
      </c>
      <c r="G146" s="2" t="s">
        <v>172</v>
      </c>
      <c r="I146" s="3">
        <v>4789.8100000000004</v>
      </c>
      <c r="J146" s="3">
        <v>0</v>
      </c>
    </row>
    <row r="147" spans="1:10" x14ac:dyDescent="0.25">
      <c r="A147" s="2" t="s">
        <v>140</v>
      </c>
      <c r="B147" s="2" t="s">
        <v>97</v>
      </c>
      <c r="C147" s="2" t="s">
        <v>172</v>
      </c>
      <c r="D147" s="2" t="s">
        <v>129</v>
      </c>
      <c r="E147" s="2" t="s">
        <v>130</v>
      </c>
      <c r="F147" s="2" t="s">
        <v>134</v>
      </c>
      <c r="G147" s="2" t="s">
        <v>172</v>
      </c>
      <c r="I147" s="3">
        <v>4845.7299999999996</v>
      </c>
      <c r="J147" s="3">
        <v>0</v>
      </c>
    </row>
    <row r="148" spans="1:10" x14ac:dyDescent="0.25">
      <c r="A148" s="2" t="s">
        <v>140</v>
      </c>
      <c r="B148" s="2" t="s">
        <v>97</v>
      </c>
      <c r="C148" s="2" t="s">
        <v>172</v>
      </c>
      <c r="D148" s="2" t="s">
        <v>129</v>
      </c>
      <c r="E148" s="2" t="s">
        <v>130</v>
      </c>
      <c r="F148" s="2" t="s">
        <v>134</v>
      </c>
      <c r="G148" s="2" t="s">
        <v>172</v>
      </c>
      <c r="I148" s="3">
        <v>4801.72</v>
      </c>
      <c r="J148" s="3">
        <v>0</v>
      </c>
    </row>
    <row r="149" spans="1:10" x14ac:dyDescent="0.25">
      <c r="A149" s="2" t="s">
        <v>140</v>
      </c>
      <c r="B149" s="2" t="s">
        <v>97</v>
      </c>
      <c r="C149" s="2" t="s">
        <v>172</v>
      </c>
      <c r="D149" s="2" t="s">
        <v>129</v>
      </c>
      <c r="E149" s="2" t="s">
        <v>130</v>
      </c>
      <c r="F149" s="2" t="s">
        <v>134</v>
      </c>
      <c r="G149" s="2" t="s">
        <v>172</v>
      </c>
      <c r="I149" s="3">
        <v>4845.7299999999996</v>
      </c>
      <c r="J149" s="3">
        <v>0</v>
      </c>
    </row>
    <row r="150" spans="1:10" x14ac:dyDescent="0.25">
      <c r="A150" s="2" t="s">
        <v>140</v>
      </c>
      <c r="B150" s="2" t="s">
        <v>97</v>
      </c>
      <c r="C150" s="2" t="s">
        <v>173</v>
      </c>
      <c r="D150" s="2" t="s">
        <v>129</v>
      </c>
      <c r="E150" s="2" t="s">
        <v>130</v>
      </c>
      <c r="F150" s="2" t="s">
        <v>134</v>
      </c>
      <c r="G150" s="2" t="s">
        <v>173</v>
      </c>
      <c r="I150" s="3">
        <v>1410.37</v>
      </c>
      <c r="J150" s="3">
        <v>0</v>
      </c>
    </row>
    <row r="151" spans="1:10" x14ac:dyDescent="0.25">
      <c r="A151" s="2" t="s">
        <v>140</v>
      </c>
      <c r="B151" s="2" t="s">
        <v>97</v>
      </c>
      <c r="C151" s="2" t="s">
        <v>174</v>
      </c>
      <c r="D151" s="2" t="s">
        <v>129</v>
      </c>
      <c r="E151" s="2" t="s">
        <v>130</v>
      </c>
      <c r="F151" s="2" t="s">
        <v>131</v>
      </c>
      <c r="G151" s="2" t="s">
        <v>174</v>
      </c>
      <c r="I151" s="3">
        <v>140000</v>
      </c>
      <c r="J151" s="3">
        <v>0</v>
      </c>
    </row>
    <row r="152" spans="1:10" x14ac:dyDescent="0.25">
      <c r="A152" s="2" t="s">
        <v>140</v>
      </c>
      <c r="B152" s="2" t="s">
        <v>97</v>
      </c>
      <c r="C152" s="2" t="s">
        <v>132</v>
      </c>
      <c r="D152" s="2" t="s">
        <v>129</v>
      </c>
      <c r="E152" s="2" t="s">
        <v>130</v>
      </c>
      <c r="F152" s="2" t="s">
        <v>131</v>
      </c>
      <c r="G152" s="2" t="s">
        <v>132</v>
      </c>
      <c r="I152" s="3">
        <v>120000</v>
      </c>
      <c r="J152" s="3">
        <v>0</v>
      </c>
    </row>
    <row r="153" spans="1:10" x14ac:dyDescent="0.25">
      <c r="A153" s="2" t="s">
        <v>140</v>
      </c>
      <c r="B153" s="2" t="s">
        <v>97</v>
      </c>
      <c r="C153" s="2" t="s">
        <v>175</v>
      </c>
      <c r="D153" s="2" t="s">
        <v>129</v>
      </c>
      <c r="E153" s="2" t="s">
        <v>130</v>
      </c>
      <c r="F153" s="2" t="s">
        <v>131</v>
      </c>
      <c r="G153" s="2" t="s">
        <v>175</v>
      </c>
      <c r="I153" s="3">
        <v>240580</v>
      </c>
      <c r="J153" s="3">
        <v>0</v>
      </c>
    </row>
    <row r="154" spans="1:10" x14ac:dyDescent="0.25">
      <c r="A154" s="2" t="s">
        <v>140</v>
      </c>
      <c r="B154" s="2" t="s">
        <v>97</v>
      </c>
      <c r="C154" s="2" t="s">
        <v>176</v>
      </c>
      <c r="D154" s="2" t="s">
        <v>129</v>
      </c>
      <c r="E154" s="2" t="s">
        <v>130</v>
      </c>
      <c r="F154" s="2" t="s">
        <v>134</v>
      </c>
      <c r="G154" s="2" t="s">
        <v>176</v>
      </c>
      <c r="I154" s="3">
        <v>18000</v>
      </c>
      <c r="J154" s="3">
        <v>0</v>
      </c>
    </row>
    <row r="155" spans="1:10" x14ac:dyDescent="0.25">
      <c r="A155" s="2" t="s">
        <v>140</v>
      </c>
      <c r="B155" s="2" t="s">
        <v>97</v>
      </c>
      <c r="C155" s="2" t="s">
        <v>177</v>
      </c>
      <c r="D155" s="2" t="s">
        <v>129</v>
      </c>
      <c r="E155" s="2" t="s">
        <v>130</v>
      </c>
      <c r="F155" s="2" t="s">
        <v>178</v>
      </c>
      <c r="G155" s="2" t="s">
        <v>177</v>
      </c>
      <c r="I155" s="3">
        <v>120000</v>
      </c>
      <c r="J155" s="3">
        <v>0</v>
      </c>
    </row>
    <row r="156" spans="1:10" x14ac:dyDescent="0.25">
      <c r="A156" s="2" t="s">
        <v>140</v>
      </c>
      <c r="B156" s="2" t="s">
        <v>97</v>
      </c>
      <c r="C156" s="2" t="s">
        <v>180</v>
      </c>
      <c r="D156" s="2" t="s">
        <v>129</v>
      </c>
      <c r="E156" s="2" t="s">
        <v>130</v>
      </c>
      <c r="F156" s="2" t="s">
        <v>134</v>
      </c>
      <c r="G156" s="2" t="s">
        <v>180</v>
      </c>
      <c r="I156" s="3">
        <v>204.43</v>
      </c>
      <c r="J156" s="3">
        <v>0</v>
      </c>
    </row>
    <row r="157" spans="1:10" x14ac:dyDescent="0.25">
      <c r="A157" s="2" t="s">
        <v>140</v>
      </c>
      <c r="B157" s="2" t="s">
        <v>97</v>
      </c>
      <c r="C157" s="2" t="s">
        <v>181</v>
      </c>
      <c r="D157" s="2" t="s">
        <v>129</v>
      </c>
      <c r="E157" s="2" t="s">
        <v>130</v>
      </c>
      <c r="F157" s="2" t="s">
        <v>134</v>
      </c>
      <c r="G157" s="2" t="s">
        <v>181</v>
      </c>
      <c r="I157" s="3">
        <v>10</v>
      </c>
      <c r="J157" s="3">
        <v>0</v>
      </c>
    </row>
    <row r="158" spans="1:10" x14ac:dyDescent="0.25">
      <c r="A158" s="2" t="s">
        <v>140</v>
      </c>
      <c r="B158" s="2" t="s">
        <v>97</v>
      </c>
      <c r="C158" s="2" t="s">
        <v>182</v>
      </c>
      <c r="D158" s="2" t="s">
        <v>129</v>
      </c>
      <c r="E158" s="2" t="s">
        <v>130</v>
      </c>
      <c r="F158" s="2" t="s">
        <v>134</v>
      </c>
      <c r="G158" s="2" t="s">
        <v>182</v>
      </c>
      <c r="I158" s="3">
        <v>100</v>
      </c>
      <c r="J158" s="3">
        <v>0</v>
      </c>
    </row>
    <row r="159" spans="1:10" x14ac:dyDescent="0.25">
      <c r="A159" s="2" t="s">
        <v>140</v>
      </c>
      <c r="B159" s="2" t="s">
        <v>97</v>
      </c>
      <c r="C159" s="2" t="s">
        <v>183</v>
      </c>
      <c r="D159" s="2" t="s">
        <v>129</v>
      </c>
      <c r="E159" s="2" t="s">
        <v>136</v>
      </c>
      <c r="F159" s="2" t="s">
        <v>137</v>
      </c>
      <c r="G159" s="2" t="s">
        <v>183</v>
      </c>
      <c r="I159" s="3">
        <v>0</v>
      </c>
      <c r="J159" s="3">
        <v>284000</v>
      </c>
    </row>
    <row r="160" spans="1:10" x14ac:dyDescent="0.25">
      <c r="A160" s="2" t="s">
        <v>140</v>
      </c>
      <c r="B160" s="2" t="s">
        <v>97</v>
      </c>
      <c r="C160" s="2" t="s">
        <v>186</v>
      </c>
      <c r="D160" s="2" t="s">
        <v>129</v>
      </c>
      <c r="E160" s="2" t="s">
        <v>136</v>
      </c>
      <c r="F160" s="2" t="s">
        <v>187</v>
      </c>
      <c r="G160" s="2" t="s">
        <v>186</v>
      </c>
      <c r="I160" s="3">
        <v>0</v>
      </c>
      <c r="J160" s="3">
        <v>324000</v>
      </c>
    </row>
    <row r="161" spans="1:10" x14ac:dyDescent="0.25">
      <c r="A161" s="2" t="s">
        <v>140</v>
      </c>
      <c r="B161" s="2" t="s">
        <v>97</v>
      </c>
      <c r="C161" s="2" t="s">
        <v>188</v>
      </c>
      <c r="D161" s="2" t="s">
        <v>129</v>
      </c>
      <c r="E161" s="2" t="s">
        <v>136</v>
      </c>
      <c r="F161" s="2" t="s">
        <v>189</v>
      </c>
      <c r="G161" s="2" t="s">
        <v>188</v>
      </c>
      <c r="I161" s="3">
        <v>0</v>
      </c>
      <c r="J161" s="3">
        <v>324000</v>
      </c>
    </row>
    <row r="162" spans="1:10" x14ac:dyDescent="0.25">
      <c r="A162" s="2" t="s">
        <v>140</v>
      </c>
      <c r="B162" s="2" t="s">
        <v>97</v>
      </c>
      <c r="C162" s="2" t="s">
        <v>190</v>
      </c>
      <c r="D162" s="2" t="s">
        <v>129</v>
      </c>
      <c r="E162" s="2" t="s">
        <v>136</v>
      </c>
      <c r="F162" s="2" t="s">
        <v>189</v>
      </c>
      <c r="G162" s="2" t="s">
        <v>190</v>
      </c>
      <c r="I162" s="3">
        <v>0</v>
      </c>
      <c r="J162" s="3">
        <v>324000</v>
      </c>
    </row>
    <row r="163" spans="1:10" x14ac:dyDescent="0.25">
      <c r="A163" s="2" t="s">
        <v>140</v>
      </c>
      <c r="B163" s="2" t="s">
        <v>97</v>
      </c>
      <c r="C163" s="2" t="s">
        <v>192</v>
      </c>
      <c r="D163" s="2" t="s">
        <v>129</v>
      </c>
      <c r="E163" s="2" t="s">
        <v>136</v>
      </c>
      <c r="F163" s="2" t="s">
        <v>137</v>
      </c>
      <c r="G163" s="2" t="s">
        <v>192</v>
      </c>
      <c r="I163" s="3">
        <v>0</v>
      </c>
      <c r="J163" s="3">
        <v>140000</v>
      </c>
    </row>
    <row r="164" spans="1:10" x14ac:dyDescent="0.25">
      <c r="A164" s="2" t="s">
        <v>140</v>
      </c>
      <c r="B164" s="2" t="s">
        <v>97</v>
      </c>
      <c r="C164" s="2" t="s">
        <v>191</v>
      </c>
      <c r="D164" s="2" t="s">
        <v>129</v>
      </c>
      <c r="E164" s="2" t="s">
        <v>136</v>
      </c>
      <c r="F164" s="2" t="s">
        <v>137</v>
      </c>
      <c r="G164" s="2" t="s">
        <v>191</v>
      </c>
      <c r="I164" s="3">
        <v>0</v>
      </c>
      <c r="J164" s="3">
        <v>11000</v>
      </c>
    </row>
    <row r="165" spans="1:10" x14ac:dyDescent="0.25">
      <c r="A165" s="2" t="s">
        <v>140</v>
      </c>
      <c r="B165" s="2" t="s">
        <v>97</v>
      </c>
      <c r="C165" s="2" t="s">
        <v>135</v>
      </c>
      <c r="D165" s="2" t="s">
        <v>129</v>
      </c>
      <c r="E165" s="2" t="s">
        <v>136</v>
      </c>
      <c r="F165" s="2" t="s">
        <v>137</v>
      </c>
      <c r="G165" s="2" t="s">
        <v>135</v>
      </c>
      <c r="I165" s="3">
        <v>0</v>
      </c>
      <c r="J165" s="3">
        <v>168000</v>
      </c>
    </row>
    <row r="166" spans="1:10" x14ac:dyDescent="0.25">
      <c r="A166" s="2" t="s">
        <v>140</v>
      </c>
      <c r="B166" s="2" t="s">
        <v>97</v>
      </c>
      <c r="C166" s="2" t="s">
        <v>138</v>
      </c>
      <c r="D166" s="2" t="s">
        <v>129</v>
      </c>
      <c r="E166" s="2" t="s">
        <v>136</v>
      </c>
      <c r="F166" s="2" t="s">
        <v>137</v>
      </c>
      <c r="G166" s="2" t="s">
        <v>138</v>
      </c>
      <c r="I166" s="3">
        <v>0</v>
      </c>
      <c r="J166" s="3">
        <v>68000</v>
      </c>
    </row>
    <row r="167" spans="1:10" x14ac:dyDescent="0.25">
      <c r="A167" s="2" t="s">
        <v>140</v>
      </c>
      <c r="B167" s="2" t="s">
        <v>97</v>
      </c>
      <c r="C167" s="2" t="s">
        <v>139</v>
      </c>
      <c r="D167" s="2" t="s">
        <v>129</v>
      </c>
      <c r="E167" s="2" t="s">
        <v>136</v>
      </c>
      <c r="F167" s="2" t="s">
        <v>137</v>
      </c>
      <c r="G167" s="2" t="s">
        <v>139</v>
      </c>
      <c r="I167" s="3">
        <v>0</v>
      </c>
      <c r="J167" s="3">
        <v>80000</v>
      </c>
    </row>
    <row r="168" spans="1:10" x14ac:dyDescent="0.25">
      <c r="A168" s="2" t="s">
        <v>199</v>
      </c>
      <c r="B168" s="2" t="s">
        <v>200</v>
      </c>
      <c r="C168" s="2" t="s">
        <v>98</v>
      </c>
      <c r="D168" s="2" t="s">
        <v>99</v>
      </c>
      <c r="E168" s="2" t="s">
        <v>100</v>
      </c>
      <c r="F168" s="2" t="s">
        <v>101</v>
      </c>
      <c r="G168" s="2" t="s">
        <v>98</v>
      </c>
      <c r="I168" s="3">
        <v>0</v>
      </c>
      <c r="J168" s="3">
        <v>400000</v>
      </c>
    </row>
    <row r="169" spans="1:10" x14ac:dyDescent="0.25">
      <c r="A169" s="2" t="s">
        <v>199</v>
      </c>
      <c r="B169" s="2" t="s">
        <v>200</v>
      </c>
      <c r="C169" s="2" t="s">
        <v>123</v>
      </c>
      <c r="D169" s="2" t="s">
        <v>99</v>
      </c>
      <c r="E169" s="2" t="s">
        <v>100</v>
      </c>
      <c r="F169" s="2" t="s">
        <v>124</v>
      </c>
      <c r="G169" s="2" t="s">
        <v>123</v>
      </c>
      <c r="I169" s="3">
        <v>0</v>
      </c>
      <c r="J169" s="3">
        <v>76000</v>
      </c>
    </row>
    <row r="170" spans="1:10" x14ac:dyDescent="0.25">
      <c r="A170" s="2" t="s">
        <v>199</v>
      </c>
      <c r="B170" s="2" t="s">
        <v>200</v>
      </c>
      <c r="C170" s="2" t="s">
        <v>125</v>
      </c>
      <c r="D170" s="2" t="s">
        <v>99</v>
      </c>
      <c r="E170" s="2" t="s">
        <v>100</v>
      </c>
      <c r="F170" s="2" t="s">
        <v>124</v>
      </c>
      <c r="G170" s="2" t="s">
        <v>125</v>
      </c>
      <c r="I170" s="3">
        <v>0</v>
      </c>
      <c r="J170" s="3">
        <v>40000</v>
      </c>
    </row>
    <row r="171" spans="1:10" x14ac:dyDescent="0.25">
      <c r="A171" s="2" t="s">
        <v>199</v>
      </c>
      <c r="B171" s="2" t="s">
        <v>200</v>
      </c>
      <c r="C171" s="2" t="s">
        <v>201</v>
      </c>
      <c r="D171" s="2" t="s">
        <v>99</v>
      </c>
      <c r="E171" s="2" t="s">
        <v>127</v>
      </c>
      <c r="F171" s="2" t="s">
        <v>148</v>
      </c>
      <c r="G171" s="2" t="s">
        <v>201</v>
      </c>
      <c r="I171" s="3">
        <v>8000</v>
      </c>
      <c r="J171" s="3">
        <v>0</v>
      </c>
    </row>
    <row r="172" spans="1:10" x14ac:dyDescent="0.25">
      <c r="A172" s="2" t="s">
        <v>199</v>
      </c>
      <c r="B172" s="2" t="s">
        <v>200</v>
      </c>
      <c r="C172" s="2" t="s">
        <v>146</v>
      </c>
      <c r="D172" s="2" t="s">
        <v>99</v>
      </c>
      <c r="E172" s="2" t="s">
        <v>100</v>
      </c>
      <c r="F172" s="2" t="s">
        <v>126</v>
      </c>
      <c r="G172" s="2" t="s">
        <v>146</v>
      </c>
      <c r="I172" s="3">
        <v>0</v>
      </c>
      <c r="J172" s="3">
        <v>80000</v>
      </c>
    </row>
    <row r="173" spans="1:10" x14ac:dyDescent="0.25">
      <c r="A173" s="2" t="s">
        <v>199</v>
      </c>
      <c r="B173" s="2" t="s">
        <v>200</v>
      </c>
      <c r="C173" s="2" t="s">
        <v>202</v>
      </c>
      <c r="D173" s="2" t="s">
        <v>99</v>
      </c>
      <c r="E173" s="2" t="s">
        <v>127</v>
      </c>
      <c r="F173" s="2" t="s">
        <v>148</v>
      </c>
      <c r="G173" s="2" t="s">
        <v>202</v>
      </c>
      <c r="I173" s="3">
        <v>40000</v>
      </c>
      <c r="J173" s="3">
        <v>0</v>
      </c>
    </row>
    <row r="174" spans="1:10" x14ac:dyDescent="0.25">
      <c r="A174" s="2" t="s">
        <v>199</v>
      </c>
      <c r="B174" s="2" t="s">
        <v>200</v>
      </c>
      <c r="C174" s="2" t="s">
        <v>203</v>
      </c>
      <c r="D174" s="2" t="s">
        <v>99</v>
      </c>
      <c r="E174" s="2" t="s">
        <v>100</v>
      </c>
      <c r="F174" s="2" t="s">
        <v>126</v>
      </c>
      <c r="G174" s="2" t="s">
        <v>203</v>
      </c>
      <c r="I174" s="3">
        <v>0</v>
      </c>
      <c r="J174" s="3">
        <v>28000</v>
      </c>
    </row>
    <row r="175" spans="1:10" x14ac:dyDescent="0.25">
      <c r="A175" s="2" t="s">
        <v>199</v>
      </c>
      <c r="B175" s="2" t="s">
        <v>200</v>
      </c>
      <c r="C175" s="2" t="s">
        <v>204</v>
      </c>
      <c r="D175" s="2" t="s">
        <v>99</v>
      </c>
      <c r="E175" s="2" t="s">
        <v>127</v>
      </c>
      <c r="F175" s="2" t="s">
        <v>128</v>
      </c>
      <c r="G175" s="2" t="s">
        <v>204</v>
      </c>
      <c r="I175" s="3">
        <v>72000</v>
      </c>
      <c r="J175" s="3">
        <v>0</v>
      </c>
    </row>
    <row r="176" spans="1:10" x14ac:dyDescent="0.25">
      <c r="A176" s="2" t="s">
        <v>199</v>
      </c>
      <c r="B176" s="2" t="s">
        <v>200</v>
      </c>
      <c r="C176" s="2" t="s">
        <v>205</v>
      </c>
      <c r="D176" s="2" t="s">
        <v>99</v>
      </c>
      <c r="E176" s="2" t="s">
        <v>127</v>
      </c>
      <c r="F176" s="2" t="s">
        <v>128</v>
      </c>
      <c r="G176" s="2" t="s">
        <v>205</v>
      </c>
      <c r="I176" s="3">
        <v>44000</v>
      </c>
      <c r="J176" s="3">
        <v>0</v>
      </c>
    </row>
    <row r="177" spans="1:10" x14ac:dyDescent="0.25">
      <c r="A177" s="2" t="s">
        <v>199</v>
      </c>
      <c r="B177" s="2" t="s">
        <v>200</v>
      </c>
      <c r="C177" s="2" t="s">
        <v>154</v>
      </c>
      <c r="D177" s="2" t="s">
        <v>99</v>
      </c>
      <c r="E177" s="2" t="s">
        <v>127</v>
      </c>
      <c r="F177" s="2" t="s">
        <v>128</v>
      </c>
      <c r="G177" s="2" t="s">
        <v>154</v>
      </c>
      <c r="I177" s="3">
        <v>40000</v>
      </c>
      <c r="J177" s="3">
        <v>0</v>
      </c>
    </row>
    <row r="178" spans="1:10" x14ac:dyDescent="0.25">
      <c r="A178" s="2" t="s">
        <v>199</v>
      </c>
      <c r="B178" s="2" t="s">
        <v>200</v>
      </c>
      <c r="C178" s="2" t="s">
        <v>206</v>
      </c>
      <c r="D178" s="2" t="s">
        <v>99</v>
      </c>
      <c r="E178" s="2" t="s">
        <v>127</v>
      </c>
      <c r="F178" s="2" t="s">
        <v>128</v>
      </c>
      <c r="G178" s="2" t="s">
        <v>206</v>
      </c>
      <c r="I178" s="3">
        <v>480000</v>
      </c>
      <c r="J178" s="3">
        <v>0</v>
      </c>
    </row>
    <row r="179" spans="1:10" x14ac:dyDescent="0.25">
      <c r="A179" s="2" t="s">
        <v>199</v>
      </c>
      <c r="B179" s="2" t="s">
        <v>200</v>
      </c>
      <c r="C179" s="2" t="s">
        <v>159</v>
      </c>
      <c r="D179" s="2" t="s">
        <v>99</v>
      </c>
      <c r="E179" s="2" t="s">
        <v>127</v>
      </c>
      <c r="F179" s="2" t="s">
        <v>128</v>
      </c>
      <c r="G179" s="2" t="s">
        <v>159</v>
      </c>
      <c r="I179" s="3">
        <v>144000</v>
      </c>
      <c r="J179" s="3">
        <v>0</v>
      </c>
    </row>
    <row r="180" spans="1:10" x14ac:dyDescent="0.25">
      <c r="A180" s="2" t="s">
        <v>199</v>
      </c>
      <c r="B180" s="2" t="s">
        <v>200</v>
      </c>
      <c r="C180" s="2" t="s">
        <v>198</v>
      </c>
      <c r="D180" s="2" t="s">
        <v>99</v>
      </c>
      <c r="E180" s="2" t="s">
        <v>127</v>
      </c>
      <c r="F180" s="2" t="s">
        <v>128</v>
      </c>
      <c r="G180" s="2" t="s">
        <v>198</v>
      </c>
      <c r="I180" s="3">
        <v>70720</v>
      </c>
      <c r="J180" s="3">
        <v>0</v>
      </c>
    </row>
    <row r="181" spans="1:10" x14ac:dyDescent="0.25">
      <c r="A181" s="2" t="s">
        <v>199</v>
      </c>
      <c r="B181" s="2" t="s">
        <v>200</v>
      </c>
      <c r="C181" s="2" t="s">
        <v>207</v>
      </c>
      <c r="D181" s="2" t="s">
        <v>99</v>
      </c>
      <c r="E181" s="2" t="s">
        <v>127</v>
      </c>
      <c r="F181" s="2" t="s">
        <v>128</v>
      </c>
      <c r="G181" s="2" t="s">
        <v>207</v>
      </c>
      <c r="I181" s="3">
        <v>76000</v>
      </c>
      <c r="J181" s="3">
        <v>0</v>
      </c>
    </row>
    <row r="182" spans="1:10" x14ac:dyDescent="0.25">
      <c r="A182" s="2" t="s">
        <v>199</v>
      </c>
      <c r="B182" s="2" t="s">
        <v>200</v>
      </c>
      <c r="C182" s="2" t="s">
        <v>208</v>
      </c>
      <c r="D182" s="2" t="s">
        <v>99</v>
      </c>
      <c r="E182" s="2" t="s">
        <v>127</v>
      </c>
      <c r="F182" s="2" t="s">
        <v>128</v>
      </c>
      <c r="G182" s="2" t="s">
        <v>208</v>
      </c>
      <c r="I182" s="3">
        <v>6000</v>
      </c>
      <c r="J182" s="3">
        <v>0</v>
      </c>
    </row>
    <row r="183" spans="1:10" x14ac:dyDescent="0.25">
      <c r="A183" s="2" t="s">
        <v>199</v>
      </c>
      <c r="B183" s="2" t="s">
        <v>200</v>
      </c>
      <c r="C183" s="2" t="s">
        <v>209</v>
      </c>
      <c r="D183" s="2" t="s">
        <v>99</v>
      </c>
      <c r="E183" s="2" t="s">
        <v>127</v>
      </c>
      <c r="F183" s="2" t="s">
        <v>128</v>
      </c>
      <c r="G183" s="2" t="s">
        <v>209</v>
      </c>
      <c r="I183" s="3">
        <v>20000</v>
      </c>
      <c r="J183" s="3">
        <v>0</v>
      </c>
    </row>
    <row r="184" spans="1:10" x14ac:dyDescent="0.25">
      <c r="A184" s="2" t="s">
        <v>199</v>
      </c>
      <c r="B184" s="2" t="s">
        <v>200</v>
      </c>
      <c r="C184" s="2" t="s">
        <v>161</v>
      </c>
      <c r="D184" s="2" t="s">
        <v>162</v>
      </c>
      <c r="E184" s="2" t="s">
        <v>163</v>
      </c>
      <c r="F184" s="2" t="s">
        <v>164</v>
      </c>
      <c r="G184" s="2" t="s">
        <v>161</v>
      </c>
      <c r="I184" s="3">
        <v>160000</v>
      </c>
      <c r="J184" s="3">
        <v>0</v>
      </c>
    </row>
    <row r="185" spans="1:10" x14ac:dyDescent="0.25">
      <c r="A185" s="2" t="s">
        <v>199</v>
      </c>
      <c r="B185" s="2" t="s">
        <v>200</v>
      </c>
      <c r="C185" s="2" t="s">
        <v>165</v>
      </c>
      <c r="D185" s="2" t="s">
        <v>162</v>
      </c>
      <c r="E185" s="2" t="s">
        <v>163</v>
      </c>
      <c r="F185" s="2" t="s">
        <v>164</v>
      </c>
      <c r="G185" s="2" t="s">
        <v>165</v>
      </c>
      <c r="I185" s="3">
        <v>9000</v>
      </c>
      <c r="J185" s="3">
        <v>0</v>
      </c>
    </row>
    <row r="186" spans="1:10" x14ac:dyDescent="0.25">
      <c r="A186" s="2" t="s">
        <v>199</v>
      </c>
      <c r="B186" s="2" t="s">
        <v>200</v>
      </c>
      <c r="C186" s="2" t="s">
        <v>166</v>
      </c>
      <c r="D186" s="2" t="s">
        <v>162</v>
      </c>
      <c r="E186" s="2" t="s">
        <v>163</v>
      </c>
      <c r="F186" s="2" t="s">
        <v>167</v>
      </c>
      <c r="G186" s="2" t="s">
        <v>166</v>
      </c>
      <c r="I186" s="3">
        <v>70000</v>
      </c>
      <c r="J186" s="3">
        <v>0</v>
      </c>
    </row>
    <row r="187" spans="1:10" x14ac:dyDescent="0.25">
      <c r="A187" s="2" t="s">
        <v>199</v>
      </c>
      <c r="B187" s="2" t="s">
        <v>200</v>
      </c>
      <c r="C187" s="2" t="s">
        <v>168</v>
      </c>
      <c r="D187" s="2" t="s">
        <v>162</v>
      </c>
      <c r="E187" s="2" t="s">
        <v>163</v>
      </c>
      <c r="F187" s="2" t="s">
        <v>167</v>
      </c>
      <c r="G187" s="2" t="s">
        <v>168</v>
      </c>
      <c r="I187" s="3">
        <v>3000</v>
      </c>
      <c r="J187" s="3">
        <v>0</v>
      </c>
    </row>
    <row r="188" spans="1:10" x14ac:dyDescent="0.25">
      <c r="A188" s="2" t="s">
        <v>199</v>
      </c>
      <c r="B188" s="2" t="s">
        <v>200</v>
      </c>
      <c r="C188" s="2" t="s">
        <v>170</v>
      </c>
      <c r="D188" s="2" t="s">
        <v>129</v>
      </c>
      <c r="E188" s="2" t="s">
        <v>130</v>
      </c>
      <c r="F188" s="2" t="s">
        <v>134</v>
      </c>
      <c r="G188" s="2" t="s">
        <v>170</v>
      </c>
      <c r="I188" s="3">
        <v>156663.41</v>
      </c>
      <c r="J188" s="3">
        <v>0</v>
      </c>
    </row>
    <row r="189" spans="1:10" x14ac:dyDescent="0.25">
      <c r="A189" s="2" t="s">
        <v>199</v>
      </c>
      <c r="B189" s="2" t="s">
        <v>200</v>
      </c>
      <c r="C189" s="2" t="s">
        <v>171</v>
      </c>
      <c r="D189" s="2" t="s">
        <v>129</v>
      </c>
      <c r="E189" s="2" t="s">
        <v>130</v>
      </c>
      <c r="F189" s="2" t="s">
        <v>134</v>
      </c>
      <c r="G189" s="2" t="s">
        <v>171</v>
      </c>
      <c r="I189" s="3">
        <v>2731.37</v>
      </c>
      <c r="J189" s="3">
        <v>0</v>
      </c>
    </row>
    <row r="190" spans="1:10" x14ac:dyDescent="0.25">
      <c r="A190" s="2" t="s">
        <v>199</v>
      </c>
      <c r="B190" s="2" t="s">
        <v>200</v>
      </c>
      <c r="C190" s="2" t="s">
        <v>171</v>
      </c>
      <c r="D190" s="2" t="s">
        <v>129</v>
      </c>
      <c r="E190" s="2" t="s">
        <v>130</v>
      </c>
      <c r="F190" s="2" t="s">
        <v>134</v>
      </c>
      <c r="G190" s="2" t="s">
        <v>171</v>
      </c>
      <c r="I190" s="3">
        <v>146023.57999999999</v>
      </c>
      <c r="J190" s="3">
        <v>0</v>
      </c>
    </row>
    <row r="191" spans="1:10" x14ac:dyDescent="0.25">
      <c r="A191" s="2" t="s">
        <v>199</v>
      </c>
      <c r="B191" s="2" t="s">
        <v>200</v>
      </c>
      <c r="C191" s="2" t="s">
        <v>171</v>
      </c>
      <c r="D191" s="2" t="s">
        <v>129</v>
      </c>
      <c r="E191" s="2" t="s">
        <v>130</v>
      </c>
      <c r="F191" s="2" t="s">
        <v>134</v>
      </c>
      <c r="G191" s="2" t="s">
        <v>171</v>
      </c>
      <c r="I191" s="3">
        <v>33055.71</v>
      </c>
      <c r="J191" s="3">
        <v>0</v>
      </c>
    </row>
    <row r="192" spans="1:10" x14ac:dyDescent="0.25">
      <c r="A192" s="2" t="s">
        <v>199</v>
      </c>
      <c r="B192" s="2" t="s">
        <v>200</v>
      </c>
      <c r="C192" s="2" t="s">
        <v>171</v>
      </c>
      <c r="D192" s="2" t="s">
        <v>129</v>
      </c>
      <c r="E192" s="2" t="s">
        <v>130</v>
      </c>
      <c r="F192" s="2" t="s">
        <v>134</v>
      </c>
      <c r="G192" s="2" t="s">
        <v>171</v>
      </c>
      <c r="I192" s="3">
        <v>1035.22</v>
      </c>
      <c r="J192" s="3">
        <v>0</v>
      </c>
    </row>
    <row r="193" spans="1:10" x14ac:dyDescent="0.25">
      <c r="A193" s="2" t="s">
        <v>199</v>
      </c>
      <c r="B193" s="2" t="s">
        <v>200</v>
      </c>
      <c r="C193" s="2" t="s">
        <v>171</v>
      </c>
      <c r="D193" s="2" t="s">
        <v>129</v>
      </c>
      <c r="E193" s="2" t="s">
        <v>130</v>
      </c>
      <c r="F193" s="2" t="s">
        <v>134</v>
      </c>
      <c r="G193" s="2" t="s">
        <v>171</v>
      </c>
      <c r="I193" s="3">
        <v>6041.58</v>
      </c>
      <c r="J193" s="3">
        <v>0</v>
      </c>
    </row>
    <row r="194" spans="1:10" x14ac:dyDescent="0.25">
      <c r="A194" s="2" t="s">
        <v>199</v>
      </c>
      <c r="B194" s="2" t="s">
        <v>200</v>
      </c>
      <c r="C194" s="2" t="s">
        <v>171</v>
      </c>
      <c r="D194" s="2" t="s">
        <v>129</v>
      </c>
      <c r="E194" s="2" t="s">
        <v>130</v>
      </c>
      <c r="F194" s="2" t="s">
        <v>134</v>
      </c>
      <c r="G194" s="2" t="s">
        <v>171</v>
      </c>
      <c r="I194" s="3">
        <v>101975.21</v>
      </c>
      <c r="J194" s="3">
        <v>0</v>
      </c>
    </row>
    <row r="195" spans="1:10" x14ac:dyDescent="0.25">
      <c r="A195" s="2" t="s">
        <v>199</v>
      </c>
      <c r="B195" s="2" t="s">
        <v>200</v>
      </c>
      <c r="C195" s="2" t="s">
        <v>171</v>
      </c>
      <c r="D195" s="2" t="s">
        <v>129</v>
      </c>
      <c r="E195" s="2" t="s">
        <v>130</v>
      </c>
      <c r="F195" s="2" t="s">
        <v>134</v>
      </c>
      <c r="G195" s="2" t="s">
        <v>171</v>
      </c>
      <c r="I195" s="3">
        <v>13817.4</v>
      </c>
      <c r="J195" s="3">
        <v>0</v>
      </c>
    </row>
    <row r="196" spans="1:10" x14ac:dyDescent="0.25">
      <c r="A196" s="2" t="s">
        <v>199</v>
      </c>
      <c r="B196" s="2" t="s">
        <v>200</v>
      </c>
      <c r="C196" s="2" t="s">
        <v>171</v>
      </c>
      <c r="D196" s="2" t="s">
        <v>129</v>
      </c>
      <c r="E196" s="2" t="s">
        <v>130</v>
      </c>
      <c r="F196" s="2" t="s">
        <v>134</v>
      </c>
      <c r="G196" s="2" t="s">
        <v>171</v>
      </c>
      <c r="I196" s="3">
        <v>21608.18</v>
      </c>
      <c r="J196" s="3">
        <v>0</v>
      </c>
    </row>
    <row r="197" spans="1:10" x14ac:dyDescent="0.25">
      <c r="A197" s="2" t="s">
        <v>199</v>
      </c>
      <c r="B197" s="2" t="s">
        <v>200</v>
      </c>
      <c r="C197" s="2" t="s">
        <v>171</v>
      </c>
      <c r="D197" s="2" t="s">
        <v>129</v>
      </c>
      <c r="E197" s="2" t="s">
        <v>130</v>
      </c>
      <c r="F197" s="2" t="s">
        <v>134</v>
      </c>
      <c r="G197" s="2" t="s">
        <v>171</v>
      </c>
      <c r="I197" s="3">
        <v>16389.96</v>
      </c>
      <c r="J197" s="3">
        <v>0</v>
      </c>
    </row>
    <row r="198" spans="1:10" x14ac:dyDescent="0.25">
      <c r="A198" s="2" t="s">
        <v>199</v>
      </c>
      <c r="B198" s="2" t="s">
        <v>200</v>
      </c>
      <c r="C198" s="2" t="s">
        <v>171</v>
      </c>
      <c r="D198" s="2" t="s">
        <v>129</v>
      </c>
      <c r="E198" s="2" t="s">
        <v>130</v>
      </c>
      <c r="F198" s="2" t="s">
        <v>134</v>
      </c>
      <c r="G198" s="2" t="s">
        <v>171</v>
      </c>
      <c r="I198" s="3">
        <v>52000</v>
      </c>
      <c r="J198" s="3">
        <v>0</v>
      </c>
    </row>
    <row r="199" spans="1:10" x14ac:dyDescent="0.25">
      <c r="A199" s="2" t="s">
        <v>199</v>
      </c>
      <c r="B199" s="2" t="s">
        <v>200</v>
      </c>
      <c r="C199" s="2" t="s">
        <v>171</v>
      </c>
      <c r="D199" s="2" t="s">
        <v>129</v>
      </c>
      <c r="E199" s="2" t="s">
        <v>130</v>
      </c>
      <c r="F199" s="2" t="s">
        <v>134</v>
      </c>
      <c r="G199" s="2" t="s">
        <v>171</v>
      </c>
      <c r="I199" s="3">
        <v>151700</v>
      </c>
      <c r="J199" s="3">
        <v>0</v>
      </c>
    </row>
    <row r="200" spans="1:10" x14ac:dyDescent="0.25">
      <c r="A200" s="2" t="s">
        <v>199</v>
      </c>
      <c r="B200" s="2" t="s">
        <v>200</v>
      </c>
      <c r="C200" s="2" t="s">
        <v>172</v>
      </c>
      <c r="D200" s="2" t="s">
        <v>129</v>
      </c>
      <c r="E200" s="2" t="s">
        <v>130</v>
      </c>
      <c r="F200" s="2" t="s">
        <v>134</v>
      </c>
      <c r="G200" s="2" t="s">
        <v>172</v>
      </c>
      <c r="I200" s="3">
        <v>13408.65</v>
      </c>
      <c r="J200" s="3">
        <v>0</v>
      </c>
    </row>
    <row r="201" spans="1:10" x14ac:dyDescent="0.25">
      <c r="A201" s="2" t="s">
        <v>199</v>
      </c>
      <c r="B201" s="2" t="s">
        <v>200</v>
      </c>
      <c r="C201" s="2" t="s">
        <v>172</v>
      </c>
      <c r="D201" s="2" t="s">
        <v>129</v>
      </c>
      <c r="E201" s="2" t="s">
        <v>130</v>
      </c>
      <c r="F201" s="2" t="s">
        <v>134</v>
      </c>
      <c r="G201" s="2" t="s">
        <v>172</v>
      </c>
      <c r="I201" s="3">
        <v>7474.59</v>
      </c>
      <c r="J201" s="3">
        <v>0</v>
      </c>
    </row>
    <row r="202" spans="1:10" x14ac:dyDescent="0.25">
      <c r="A202" s="2" t="s">
        <v>199</v>
      </c>
      <c r="B202" s="2" t="s">
        <v>200</v>
      </c>
      <c r="C202" s="2" t="s">
        <v>172</v>
      </c>
      <c r="D202" s="2" t="s">
        <v>129</v>
      </c>
      <c r="E202" s="2" t="s">
        <v>130</v>
      </c>
      <c r="F202" s="2" t="s">
        <v>134</v>
      </c>
      <c r="G202" s="2" t="s">
        <v>172</v>
      </c>
      <c r="I202" s="3">
        <v>5043.83</v>
      </c>
      <c r="J202" s="3">
        <v>0</v>
      </c>
    </row>
    <row r="203" spans="1:10" x14ac:dyDescent="0.25">
      <c r="A203" s="2" t="s">
        <v>199</v>
      </c>
      <c r="B203" s="2" t="s">
        <v>200</v>
      </c>
      <c r="C203" s="2" t="s">
        <v>172</v>
      </c>
      <c r="D203" s="2" t="s">
        <v>129</v>
      </c>
      <c r="E203" s="2" t="s">
        <v>130</v>
      </c>
      <c r="F203" s="2" t="s">
        <v>134</v>
      </c>
      <c r="G203" s="2" t="s">
        <v>172</v>
      </c>
      <c r="I203" s="3">
        <v>4808.24</v>
      </c>
      <c r="J203" s="3">
        <v>0</v>
      </c>
    </row>
    <row r="204" spans="1:10" x14ac:dyDescent="0.25">
      <c r="A204" s="2" t="s">
        <v>199</v>
      </c>
      <c r="B204" s="2" t="s">
        <v>200</v>
      </c>
      <c r="C204" s="2" t="s">
        <v>172</v>
      </c>
      <c r="D204" s="2" t="s">
        <v>129</v>
      </c>
      <c r="E204" s="2" t="s">
        <v>130</v>
      </c>
      <c r="F204" s="2" t="s">
        <v>134</v>
      </c>
      <c r="G204" s="2" t="s">
        <v>172</v>
      </c>
      <c r="I204" s="3">
        <v>4973.79</v>
      </c>
      <c r="J204" s="3">
        <v>0</v>
      </c>
    </row>
    <row r="205" spans="1:10" x14ac:dyDescent="0.25">
      <c r="A205" s="2" t="s">
        <v>199</v>
      </c>
      <c r="B205" s="2" t="s">
        <v>200</v>
      </c>
      <c r="C205" s="2" t="s">
        <v>172</v>
      </c>
      <c r="D205" s="2" t="s">
        <v>129</v>
      </c>
      <c r="E205" s="2" t="s">
        <v>130</v>
      </c>
      <c r="F205" s="2" t="s">
        <v>134</v>
      </c>
      <c r="G205" s="2" t="s">
        <v>172</v>
      </c>
      <c r="I205" s="3">
        <v>4913.75</v>
      </c>
      <c r="J205" s="3">
        <v>0</v>
      </c>
    </row>
    <row r="206" spans="1:10" x14ac:dyDescent="0.25">
      <c r="A206" s="2" t="s">
        <v>199</v>
      </c>
      <c r="B206" s="2" t="s">
        <v>200</v>
      </c>
      <c r="C206" s="2" t="s">
        <v>172</v>
      </c>
      <c r="D206" s="2" t="s">
        <v>129</v>
      </c>
      <c r="E206" s="2" t="s">
        <v>130</v>
      </c>
      <c r="F206" s="2" t="s">
        <v>134</v>
      </c>
      <c r="G206" s="2" t="s">
        <v>172</v>
      </c>
      <c r="I206" s="3">
        <v>4845.7299999999996</v>
      </c>
      <c r="J206" s="3">
        <v>0</v>
      </c>
    </row>
    <row r="207" spans="1:10" x14ac:dyDescent="0.25">
      <c r="A207" s="2" t="s">
        <v>199</v>
      </c>
      <c r="B207" s="2" t="s">
        <v>200</v>
      </c>
      <c r="C207" s="2" t="s">
        <v>172</v>
      </c>
      <c r="D207" s="2" t="s">
        <v>129</v>
      </c>
      <c r="E207" s="2" t="s">
        <v>130</v>
      </c>
      <c r="F207" s="2" t="s">
        <v>134</v>
      </c>
      <c r="G207" s="2" t="s">
        <v>172</v>
      </c>
      <c r="I207" s="3">
        <v>4845.7299999999996</v>
      </c>
      <c r="J207" s="3">
        <v>0</v>
      </c>
    </row>
    <row r="208" spans="1:10" x14ac:dyDescent="0.25">
      <c r="A208" s="2" t="s">
        <v>199</v>
      </c>
      <c r="B208" s="2" t="s">
        <v>200</v>
      </c>
      <c r="C208" s="2" t="s">
        <v>172</v>
      </c>
      <c r="D208" s="2" t="s">
        <v>129</v>
      </c>
      <c r="E208" s="2" t="s">
        <v>130</v>
      </c>
      <c r="F208" s="2" t="s">
        <v>134</v>
      </c>
      <c r="G208" s="2" t="s">
        <v>172</v>
      </c>
      <c r="I208" s="3">
        <v>4789.8100000000004</v>
      </c>
      <c r="J208" s="3">
        <v>0</v>
      </c>
    </row>
    <row r="209" spans="1:10" x14ac:dyDescent="0.25">
      <c r="A209" s="2" t="s">
        <v>199</v>
      </c>
      <c r="B209" s="2" t="s">
        <v>200</v>
      </c>
      <c r="C209" s="2" t="s">
        <v>172</v>
      </c>
      <c r="D209" s="2" t="s">
        <v>129</v>
      </c>
      <c r="E209" s="2" t="s">
        <v>130</v>
      </c>
      <c r="F209" s="2" t="s">
        <v>134</v>
      </c>
      <c r="G209" s="2" t="s">
        <v>172</v>
      </c>
      <c r="I209" s="3">
        <v>4845.7299999999996</v>
      </c>
      <c r="J209" s="3">
        <v>0</v>
      </c>
    </row>
    <row r="210" spans="1:10" x14ac:dyDescent="0.25">
      <c r="A210" s="2" t="s">
        <v>199</v>
      </c>
      <c r="B210" s="2" t="s">
        <v>200</v>
      </c>
      <c r="C210" s="2" t="s">
        <v>172</v>
      </c>
      <c r="D210" s="2" t="s">
        <v>129</v>
      </c>
      <c r="E210" s="2" t="s">
        <v>130</v>
      </c>
      <c r="F210" s="2" t="s">
        <v>134</v>
      </c>
      <c r="G210" s="2" t="s">
        <v>172</v>
      </c>
      <c r="I210" s="3">
        <v>4801.72</v>
      </c>
      <c r="J210" s="3">
        <v>0</v>
      </c>
    </row>
    <row r="211" spans="1:10" x14ac:dyDescent="0.25">
      <c r="A211" s="2" t="s">
        <v>199</v>
      </c>
      <c r="B211" s="2" t="s">
        <v>200</v>
      </c>
      <c r="C211" s="2" t="s">
        <v>172</v>
      </c>
      <c r="D211" s="2" t="s">
        <v>129</v>
      </c>
      <c r="E211" s="2" t="s">
        <v>130</v>
      </c>
      <c r="F211" s="2" t="s">
        <v>134</v>
      </c>
      <c r="G211" s="2" t="s">
        <v>172</v>
      </c>
      <c r="I211" s="3">
        <v>4845.7299999999996</v>
      </c>
      <c r="J211" s="3">
        <v>0</v>
      </c>
    </row>
    <row r="212" spans="1:10" x14ac:dyDescent="0.25">
      <c r="A212" s="2" t="s">
        <v>199</v>
      </c>
      <c r="B212" s="2" t="s">
        <v>200</v>
      </c>
      <c r="C212" s="2" t="s">
        <v>173</v>
      </c>
      <c r="D212" s="2" t="s">
        <v>129</v>
      </c>
      <c r="E212" s="2" t="s">
        <v>130</v>
      </c>
      <c r="F212" s="2" t="s">
        <v>134</v>
      </c>
      <c r="G212" s="2" t="s">
        <v>173</v>
      </c>
      <c r="I212" s="3">
        <v>1410.37</v>
      </c>
      <c r="J212" s="3">
        <v>0</v>
      </c>
    </row>
    <row r="213" spans="1:10" x14ac:dyDescent="0.25">
      <c r="A213" s="2" t="s">
        <v>199</v>
      </c>
      <c r="B213" s="2" t="s">
        <v>200</v>
      </c>
      <c r="C213" s="2" t="s">
        <v>174</v>
      </c>
      <c r="D213" s="2" t="s">
        <v>129</v>
      </c>
      <c r="E213" s="2" t="s">
        <v>130</v>
      </c>
      <c r="F213" s="2" t="s">
        <v>131</v>
      </c>
      <c r="G213" s="2" t="s">
        <v>174</v>
      </c>
      <c r="I213" s="3">
        <v>150000</v>
      </c>
      <c r="J213" s="3">
        <v>0</v>
      </c>
    </row>
    <row r="214" spans="1:10" x14ac:dyDescent="0.25">
      <c r="A214" s="2" t="s">
        <v>199</v>
      </c>
      <c r="B214" s="2" t="s">
        <v>200</v>
      </c>
      <c r="C214" s="2" t="s">
        <v>132</v>
      </c>
      <c r="D214" s="2" t="s">
        <v>129</v>
      </c>
      <c r="E214" s="2" t="s">
        <v>130</v>
      </c>
      <c r="F214" s="2" t="s">
        <v>131</v>
      </c>
      <c r="G214" s="2" t="s">
        <v>132</v>
      </c>
      <c r="I214" s="3">
        <v>120000</v>
      </c>
      <c r="J214" s="3">
        <v>0</v>
      </c>
    </row>
    <row r="215" spans="1:10" x14ac:dyDescent="0.25">
      <c r="A215" s="2" t="s">
        <v>199</v>
      </c>
      <c r="B215" s="2" t="s">
        <v>200</v>
      </c>
      <c r="C215" s="2" t="s">
        <v>175</v>
      </c>
      <c r="D215" s="2" t="s">
        <v>129</v>
      </c>
      <c r="E215" s="2" t="s">
        <v>130</v>
      </c>
      <c r="F215" s="2" t="s">
        <v>131</v>
      </c>
      <c r="G215" s="2" t="s">
        <v>175</v>
      </c>
      <c r="I215" s="3">
        <v>260580</v>
      </c>
      <c r="J215" s="3">
        <v>0</v>
      </c>
    </row>
    <row r="216" spans="1:10" x14ac:dyDescent="0.25">
      <c r="A216" s="2" t="s">
        <v>199</v>
      </c>
      <c r="B216" s="2" t="s">
        <v>200</v>
      </c>
      <c r="C216" s="2" t="s">
        <v>176</v>
      </c>
      <c r="D216" s="2" t="s">
        <v>129</v>
      </c>
      <c r="E216" s="2" t="s">
        <v>130</v>
      </c>
      <c r="F216" s="2" t="s">
        <v>134</v>
      </c>
      <c r="G216" s="2" t="s">
        <v>176</v>
      </c>
      <c r="I216" s="3">
        <v>18000</v>
      </c>
      <c r="J216" s="3">
        <v>0</v>
      </c>
    </row>
    <row r="217" spans="1:10" x14ac:dyDescent="0.25">
      <c r="A217" s="2" t="s">
        <v>199</v>
      </c>
      <c r="B217" s="2" t="s">
        <v>200</v>
      </c>
      <c r="C217" s="2" t="s">
        <v>177</v>
      </c>
      <c r="D217" s="2" t="s">
        <v>129</v>
      </c>
      <c r="E217" s="2" t="s">
        <v>130</v>
      </c>
      <c r="F217" s="2" t="s">
        <v>178</v>
      </c>
      <c r="G217" s="2" t="s">
        <v>177</v>
      </c>
      <c r="I217" s="3">
        <v>85000</v>
      </c>
      <c r="J217" s="3">
        <v>0</v>
      </c>
    </row>
    <row r="218" spans="1:10" x14ac:dyDescent="0.25">
      <c r="A218" s="2" t="s">
        <v>199</v>
      </c>
      <c r="B218" s="2" t="s">
        <v>200</v>
      </c>
      <c r="C218" s="2" t="s">
        <v>133</v>
      </c>
      <c r="D218" s="2" t="s">
        <v>129</v>
      </c>
      <c r="E218" s="2" t="s">
        <v>130</v>
      </c>
      <c r="F218" s="2" t="s">
        <v>134</v>
      </c>
      <c r="G218" s="2" t="s">
        <v>133</v>
      </c>
      <c r="I218" s="3">
        <v>168000</v>
      </c>
      <c r="J218" s="3">
        <v>0</v>
      </c>
    </row>
    <row r="219" spans="1:10" x14ac:dyDescent="0.25">
      <c r="A219" s="2" t="s">
        <v>199</v>
      </c>
      <c r="B219" s="2" t="s">
        <v>200</v>
      </c>
      <c r="C219" s="2" t="s">
        <v>183</v>
      </c>
      <c r="D219" s="2" t="s">
        <v>129</v>
      </c>
      <c r="E219" s="2" t="s">
        <v>136</v>
      </c>
      <c r="F219" s="2" t="s">
        <v>137</v>
      </c>
      <c r="G219" s="2" t="s">
        <v>183</v>
      </c>
      <c r="I219" s="3">
        <v>0</v>
      </c>
      <c r="J219" s="3">
        <v>284000</v>
      </c>
    </row>
    <row r="220" spans="1:10" x14ac:dyDescent="0.25">
      <c r="A220" s="2" t="s">
        <v>199</v>
      </c>
      <c r="B220" s="2" t="s">
        <v>200</v>
      </c>
      <c r="C220" s="2" t="s">
        <v>184</v>
      </c>
      <c r="D220" s="2" t="s">
        <v>129</v>
      </c>
      <c r="E220" s="2" t="s">
        <v>136</v>
      </c>
      <c r="F220" s="2" t="s">
        <v>137</v>
      </c>
      <c r="G220" s="2" t="s">
        <v>184</v>
      </c>
      <c r="I220" s="3">
        <v>0</v>
      </c>
      <c r="J220" s="3">
        <v>3000</v>
      </c>
    </row>
    <row r="221" spans="1:10" x14ac:dyDescent="0.25">
      <c r="A221" s="2" t="s">
        <v>199</v>
      </c>
      <c r="B221" s="2" t="s">
        <v>200</v>
      </c>
      <c r="C221" s="2" t="s">
        <v>184</v>
      </c>
      <c r="D221" s="2" t="s">
        <v>129</v>
      </c>
      <c r="E221" s="2" t="s">
        <v>136</v>
      </c>
      <c r="F221" s="2" t="s">
        <v>137</v>
      </c>
      <c r="G221" s="2" t="s">
        <v>184</v>
      </c>
      <c r="I221" s="3">
        <v>0</v>
      </c>
      <c r="J221" s="3">
        <v>21932.34</v>
      </c>
    </row>
    <row r="222" spans="1:10" x14ac:dyDescent="0.25">
      <c r="A222" s="2" t="s">
        <v>199</v>
      </c>
      <c r="B222" s="2" t="s">
        <v>200</v>
      </c>
      <c r="C222" s="2" t="s">
        <v>185</v>
      </c>
      <c r="D222" s="2" t="s">
        <v>129</v>
      </c>
      <c r="E222" s="2" t="s">
        <v>136</v>
      </c>
      <c r="F222" s="2" t="s">
        <v>137</v>
      </c>
      <c r="G222" s="2" t="s">
        <v>185</v>
      </c>
      <c r="I222" s="3">
        <v>0</v>
      </c>
      <c r="J222" s="3">
        <v>2000.33</v>
      </c>
    </row>
    <row r="223" spans="1:10" x14ac:dyDescent="0.25">
      <c r="A223" s="2" t="s">
        <v>199</v>
      </c>
      <c r="B223" s="2" t="s">
        <v>200</v>
      </c>
      <c r="C223" s="2" t="s">
        <v>185</v>
      </c>
      <c r="D223" s="2" t="s">
        <v>129</v>
      </c>
      <c r="E223" s="2" t="s">
        <v>136</v>
      </c>
      <c r="F223" s="2" t="s">
        <v>137</v>
      </c>
      <c r="G223" s="2" t="s">
        <v>185</v>
      </c>
      <c r="I223" s="3">
        <v>0</v>
      </c>
      <c r="J223" s="3">
        <v>18751</v>
      </c>
    </row>
    <row r="224" spans="1:10" x14ac:dyDescent="0.25">
      <c r="A224" s="2" t="s">
        <v>199</v>
      </c>
      <c r="B224" s="2" t="s">
        <v>200</v>
      </c>
      <c r="C224" s="2" t="s">
        <v>186</v>
      </c>
      <c r="D224" s="2" t="s">
        <v>129</v>
      </c>
      <c r="E224" s="2" t="s">
        <v>136</v>
      </c>
      <c r="F224" s="2" t="s">
        <v>187</v>
      </c>
      <c r="G224" s="2" t="s">
        <v>186</v>
      </c>
      <c r="I224" s="3">
        <v>0</v>
      </c>
      <c r="J224" s="3">
        <v>324000</v>
      </c>
    </row>
    <row r="225" spans="1:10" x14ac:dyDescent="0.25">
      <c r="A225" s="2" t="s">
        <v>199</v>
      </c>
      <c r="B225" s="2" t="s">
        <v>200</v>
      </c>
      <c r="C225" s="2" t="s">
        <v>188</v>
      </c>
      <c r="D225" s="2" t="s">
        <v>129</v>
      </c>
      <c r="E225" s="2" t="s">
        <v>136</v>
      </c>
      <c r="F225" s="2" t="s">
        <v>189</v>
      </c>
      <c r="G225" s="2" t="s">
        <v>188</v>
      </c>
      <c r="I225" s="3">
        <v>0</v>
      </c>
      <c r="J225" s="3">
        <v>324000</v>
      </c>
    </row>
    <row r="226" spans="1:10" x14ac:dyDescent="0.25">
      <c r="A226" s="2" t="s">
        <v>199</v>
      </c>
      <c r="B226" s="2" t="s">
        <v>200</v>
      </c>
      <c r="C226" s="2" t="s">
        <v>190</v>
      </c>
      <c r="D226" s="2" t="s">
        <v>129</v>
      </c>
      <c r="E226" s="2" t="s">
        <v>136</v>
      </c>
      <c r="F226" s="2" t="s">
        <v>189</v>
      </c>
      <c r="G226" s="2" t="s">
        <v>190</v>
      </c>
      <c r="I226" s="3">
        <v>0</v>
      </c>
      <c r="J226" s="3">
        <v>324000</v>
      </c>
    </row>
    <row r="227" spans="1:10" x14ac:dyDescent="0.25">
      <c r="A227" s="2" t="s">
        <v>199</v>
      </c>
      <c r="B227" s="2" t="s">
        <v>200</v>
      </c>
      <c r="C227" s="2" t="s">
        <v>191</v>
      </c>
      <c r="D227" s="2" t="s">
        <v>129</v>
      </c>
      <c r="E227" s="2" t="s">
        <v>136</v>
      </c>
      <c r="F227" s="2" t="s">
        <v>137</v>
      </c>
      <c r="G227" s="2" t="s">
        <v>191</v>
      </c>
      <c r="I227" s="3">
        <v>0</v>
      </c>
      <c r="J227" s="3">
        <v>11000</v>
      </c>
    </row>
    <row r="228" spans="1:10" x14ac:dyDescent="0.25">
      <c r="A228" s="2" t="s">
        <v>199</v>
      </c>
      <c r="B228" s="2" t="s">
        <v>200</v>
      </c>
      <c r="C228" s="2" t="s">
        <v>192</v>
      </c>
      <c r="D228" s="2" t="s">
        <v>129</v>
      </c>
      <c r="E228" s="2" t="s">
        <v>136</v>
      </c>
      <c r="F228" s="2" t="s">
        <v>137</v>
      </c>
      <c r="G228" s="2" t="s">
        <v>192</v>
      </c>
      <c r="I228" s="3">
        <v>0</v>
      </c>
      <c r="J228" s="3">
        <v>140000</v>
      </c>
    </row>
    <row r="229" spans="1:10" x14ac:dyDescent="0.25">
      <c r="A229" s="2" t="s">
        <v>199</v>
      </c>
      <c r="B229" s="2" t="s">
        <v>200</v>
      </c>
      <c r="C229" s="2" t="s">
        <v>135</v>
      </c>
      <c r="D229" s="2" t="s">
        <v>129</v>
      </c>
      <c r="E229" s="2" t="s">
        <v>136</v>
      </c>
      <c r="F229" s="2" t="s">
        <v>137</v>
      </c>
      <c r="G229" s="2" t="s">
        <v>135</v>
      </c>
      <c r="I229" s="3">
        <v>0</v>
      </c>
      <c r="J229" s="3">
        <v>168000</v>
      </c>
    </row>
    <row r="230" spans="1:10" x14ac:dyDescent="0.25">
      <c r="A230" s="2" t="s">
        <v>199</v>
      </c>
      <c r="B230" s="2" t="s">
        <v>200</v>
      </c>
      <c r="C230" s="2" t="s">
        <v>138</v>
      </c>
      <c r="D230" s="2" t="s">
        <v>129</v>
      </c>
      <c r="E230" s="2" t="s">
        <v>136</v>
      </c>
      <c r="F230" s="2" t="s">
        <v>137</v>
      </c>
      <c r="G230" s="2" t="s">
        <v>138</v>
      </c>
      <c r="I230" s="3">
        <v>0</v>
      </c>
      <c r="J230" s="3">
        <v>88000</v>
      </c>
    </row>
    <row r="231" spans="1:10" x14ac:dyDescent="0.25">
      <c r="A231" s="2" t="s">
        <v>199</v>
      </c>
      <c r="B231" s="2" t="s">
        <v>200</v>
      </c>
      <c r="C231" s="2" t="s">
        <v>139</v>
      </c>
      <c r="D231" s="2" t="s">
        <v>129</v>
      </c>
      <c r="E231" s="2" t="s">
        <v>136</v>
      </c>
      <c r="F231" s="2" t="s">
        <v>137</v>
      </c>
      <c r="G231" s="2" t="s">
        <v>139</v>
      </c>
      <c r="I231" s="3">
        <v>0</v>
      </c>
      <c r="J231" s="3">
        <v>8000</v>
      </c>
    </row>
  </sheetData>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1</vt:i4>
      </vt:variant>
    </vt:vector>
  </HeadingPairs>
  <TitlesOfParts>
    <vt:vector size="3" baseType="lpstr">
      <vt:lpstr>Situation patrimoniale</vt:lpstr>
      <vt:lpstr>Donnees</vt:lpstr>
      <vt:lpstr>'Situation patrimoniale'!Zone_d_impression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pierre brugerolle</dc:creator>
  <cp:keywords>SXSSF</cp:keywords>
  <cp:lastModifiedBy>Pascal ROBERT</cp:lastModifiedBy>
  <cp:lastPrinted>2014-04-23T08:38:37Z</cp:lastPrinted>
  <dcterms:created xsi:type="dcterms:W3CDTF">2012-05-10T14:38:32Z</dcterms:created>
  <dcterms:modified xsi:type="dcterms:W3CDTF">2025-03-24T07:47:42Z</dcterms:modified>
</cp:coreProperties>
</file>