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-finances\pr\"/>
    </mc:Choice>
  </mc:AlternateContent>
  <bookViews>
    <workbookView xWindow="120" yWindow="750" windowWidth="20580" windowHeight="11580" tabRatio="730"/>
  </bookViews>
  <sheets>
    <sheet name="CR, CAF, Tableau de financement" sheetId="17" r:id="rId1"/>
    <sheet name="Donnees" sheetId="27" r:id="rId2"/>
  </sheets>
  <definedNames>
    <definedName name="_xlnm.Print_Area" localSheetId="0">'CR, CAF, Tableau de financement'!$B$1:$O$49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" i="27" l="1"/>
  <c r="D4" i="27"/>
  <c r="B4" i="27"/>
  <c r="E3" i="27"/>
  <c r="C3" i="27"/>
  <c r="B3" i="27"/>
  <c r="E2" i="27"/>
  <c r="C2" i="27"/>
  <c r="B2" i="27"/>
  <c r="O36" i="17" l="1"/>
  <c r="N36" i="17"/>
  <c r="M36" i="17"/>
  <c r="L36" i="17"/>
  <c r="K36" i="17"/>
  <c r="J36" i="17"/>
  <c r="O23" i="17" l="1"/>
  <c r="N23" i="17"/>
  <c r="M23" i="17"/>
  <c r="L23" i="17"/>
  <c r="K23" i="17"/>
  <c r="J23" i="17"/>
  <c r="H37" i="17" l="1"/>
  <c r="G37" i="17"/>
  <c r="F37" i="17"/>
  <c r="E37" i="17"/>
  <c r="D37" i="17"/>
  <c r="C37" i="17"/>
  <c r="C34" i="17"/>
  <c r="O27" i="17" l="1"/>
  <c r="N27" i="17"/>
  <c r="M27" i="17"/>
  <c r="L27" i="17"/>
  <c r="K27" i="17"/>
  <c r="O26" i="17" l="1"/>
  <c r="N26" i="17"/>
  <c r="M26" i="17"/>
  <c r="L26" i="17"/>
  <c r="K26" i="17"/>
  <c r="O25" i="17"/>
  <c r="N25" i="17"/>
  <c r="M25" i="17"/>
  <c r="L25" i="17"/>
  <c r="K25" i="17"/>
  <c r="O24" i="17"/>
  <c r="N24" i="17"/>
  <c r="M24" i="17"/>
  <c r="L24" i="17"/>
  <c r="K24" i="17"/>
  <c r="J27" i="17"/>
  <c r="J24" i="17"/>
  <c r="J26" i="17"/>
  <c r="J25" i="17"/>
  <c r="O49" i="17" l="1"/>
  <c r="O48" i="17"/>
  <c r="N49" i="17"/>
  <c r="M49" i="17"/>
  <c r="L49" i="17"/>
  <c r="K49" i="17"/>
  <c r="K48" i="17"/>
  <c r="J49" i="17"/>
  <c r="N48" i="17"/>
  <c r="N47" i="17" s="1"/>
  <c r="M48" i="17"/>
  <c r="L48" i="17"/>
  <c r="J48" i="17"/>
  <c r="J47" i="17" s="1"/>
  <c r="O47" i="17" l="1"/>
  <c r="M47" i="17"/>
  <c r="L47" i="17"/>
  <c r="K47" i="17"/>
  <c r="N1" i="17" l="1"/>
  <c r="O37" i="17" l="1"/>
  <c r="N37" i="17"/>
  <c r="M37" i="17"/>
  <c r="L37" i="17"/>
  <c r="K37" i="17"/>
  <c r="J37" i="17"/>
  <c r="O14" i="17" l="1"/>
  <c r="N14" i="17"/>
  <c r="M14" i="17"/>
  <c r="L14" i="17"/>
  <c r="K14" i="17"/>
  <c r="J14" i="17"/>
  <c r="O13" i="17"/>
  <c r="N13" i="17"/>
  <c r="M13" i="17"/>
  <c r="L13" i="17"/>
  <c r="K13" i="17"/>
  <c r="J13" i="17"/>
  <c r="O12" i="17"/>
  <c r="N12" i="17"/>
  <c r="M12" i="17"/>
  <c r="L12" i="17"/>
  <c r="K12" i="17"/>
  <c r="J12" i="17"/>
  <c r="O11" i="17"/>
  <c r="N11" i="17"/>
  <c r="M11" i="17"/>
  <c r="L11" i="17"/>
  <c r="K11" i="17"/>
  <c r="J11" i="17"/>
  <c r="O35" i="17" l="1"/>
  <c r="N35" i="17"/>
  <c r="M35" i="17"/>
  <c r="L35" i="17"/>
  <c r="K35" i="17"/>
  <c r="J35" i="17"/>
  <c r="O34" i="17"/>
  <c r="N34" i="17"/>
  <c r="M34" i="17"/>
  <c r="L34" i="17"/>
  <c r="K34" i="17"/>
  <c r="J34" i="17"/>
  <c r="H34" i="17"/>
  <c r="G34" i="17"/>
  <c r="F34" i="17"/>
  <c r="E34" i="17"/>
  <c r="D34" i="17"/>
  <c r="H13" i="17" l="1"/>
  <c r="G13" i="17"/>
  <c r="F13" i="17"/>
  <c r="E13" i="17"/>
  <c r="D13" i="17"/>
  <c r="C13" i="17"/>
  <c r="H12" i="17"/>
  <c r="G12" i="17"/>
  <c r="F12" i="17"/>
  <c r="E12" i="17"/>
  <c r="D12" i="17"/>
  <c r="C12" i="17"/>
  <c r="H11" i="17"/>
  <c r="G11" i="17"/>
  <c r="F11" i="17"/>
  <c r="E11" i="17"/>
  <c r="D11" i="17"/>
  <c r="C11" i="17"/>
  <c r="J15" i="17" l="1"/>
  <c r="K15" i="17"/>
  <c r="L15" i="17"/>
  <c r="M15" i="17"/>
  <c r="N15" i="17"/>
  <c r="O15" i="17"/>
  <c r="C15" i="17" l="1"/>
  <c r="J16" i="17" s="1"/>
  <c r="J17" i="17" s="1"/>
  <c r="C16" i="17" l="1"/>
  <c r="G15" i="17"/>
  <c r="E15" i="17"/>
  <c r="J22" i="17" l="1"/>
  <c r="J28" i="17" s="1"/>
  <c r="L16" i="17"/>
  <c r="L17" i="17" s="1"/>
  <c r="E16" i="17"/>
  <c r="N16" i="17"/>
  <c r="N17" i="17" s="1"/>
  <c r="G16" i="17"/>
  <c r="D15" i="17"/>
  <c r="F15" i="17"/>
  <c r="H15" i="17"/>
  <c r="G17" i="17"/>
  <c r="E1" i="27"/>
  <c r="J43" i="17" s="1"/>
  <c r="C1" i="27"/>
  <c r="B1" i="27"/>
  <c r="J33" i="17" l="1"/>
  <c r="J38" i="17" s="1"/>
  <c r="C33" i="17"/>
  <c r="C38" i="17" s="1"/>
  <c r="O21" i="17"/>
  <c r="L43" i="17"/>
  <c r="G32" i="17"/>
  <c r="J32" i="17"/>
  <c r="M21" i="17"/>
  <c r="O43" i="17"/>
  <c r="O10" i="17"/>
  <c r="K10" i="17"/>
  <c r="H10" i="17"/>
  <c r="D10" i="17"/>
  <c r="M10" i="17"/>
  <c r="F10" i="17"/>
  <c r="L10" i="17"/>
  <c r="E10" i="17"/>
  <c r="N10" i="17"/>
  <c r="G10" i="17"/>
  <c r="C10" i="17"/>
  <c r="J10" i="17"/>
  <c r="C32" i="17"/>
  <c r="L32" i="17"/>
  <c r="N43" i="17"/>
  <c r="K21" i="17"/>
  <c r="E32" i="17"/>
  <c r="N32" i="17"/>
  <c r="N22" i="17"/>
  <c r="N28" i="17" s="1"/>
  <c r="M16" i="17"/>
  <c r="M17" i="17" s="1"/>
  <c r="F16" i="17"/>
  <c r="E17" i="17"/>
  <c r="L22" i="17"/>
  <c r="L28" i="17" s="1"/>
  <c r="E33" i="17" s="1"/>
  <c r="O16" i="17"/>
  <c r="O17" i="17" s="1"/>
  <c r="H16" i="17"/>
  <c r="K16" i="17"/>
  <c r="K17" i="17" s="1"/>
  <c r="D16" i="17"/>
  <c r="J21" i="17"/>
  <c r="L21" i="17"/>
  <c r="N21" i="17"/>
  <c r="I10" i="17"/>
  <c r="D32" i="17"/>
  <c r="F32" i="17"/>
  <c r="H32" i="17"/>
  <c r="K32" i="17"/>
  <c r="M32" i="17"/>
  <c r="O32" i="17"/>
  <c r="K43" i="17"/>
  <c r="M43" i="17"/>
  <c r="J39" i="17" l="1"/>
  <c r="C39" i="17"/>
  <c r="N33" i="17"/>
  <c r="N38" i="17" s="1"/>
  <c r="G33" i="17"/>
  <c r="G38" i="17"/>
  <c r="K22" i="17"/>
  <c r="K28" i="17" s="1"/>
  <c r="D33" i="17" s="1"/>
  <c r="D17" i="17"/>
  <c r="O22" i="17"/>
  <c r="O28" i="17" s="1"/>
  <c r="H33" i="17" s="1"/>
  <c r="H17" i="17"/>
  <c r="L33" i="17"/>
  <c r="L38" i="17" s="1"/>
  <c r="E38" i="17"/>
  <c r="M22" i="17"/>
  <c r="M28" i="17" s="1"/>
  <c r="F33" i="17" s="1"/>
  <c r="F17" i="17"/>
  <c r="B2" i="17"/>
  <c r="C17" i="17"/>
  <c r="G39" i="17" l="1"/>
  <c r="J44" i="17"/>
  <c r="J45" i="17" s="1"/>
  <c r="N39" i="17"/>
  <c r="L39" i="17"/>
  <c r="M33" i="17"/>
  <c r="M38" i="17" s="1"/>
  <c r="F38" i="17"/>
  <c r="E39" i="17"/>
  <c r="O33" i="17"/>
  <c r="O38" i="17" s="1"/>
  <c r="H38" i="17"/>
  <c r="K33" i="17"/>
  <c r="K38" i="17" s="1"/>
  <c r="D38" i="17"/>
  <c r="N44" i="17" l="1"/>
  <c r="N45" i="17" s="1"/>
  <c r="L44" i="17"/>
  <c r="L45" i="17" s="1"/>
  <c r="H39" i="17"/>
  <c r="M39" i="17"/>
  <c r="D39" i="17"/>
  <c r="K39" i="17"/>
  <c r="O39" i="17"/>
  <c r="F39" i="17"/>
  <c r="O44" i="17" l="1"/>
  <c r="O45" i="17" s="1"/>
  <c r="M44" i="17"/>
  <c r="M45" i="17" s="1"/>
  <c r="K44" i="17"/>
  <c r="K45" i="17" s="1"/>
</calcChain>
</file>

<file path=xl/comments1.xml><?xml version="1.0" encoding="utf-8"?>
<comments xmlns="http://schemas.openxmlformats.org/spreadsheetml/2006/main">
  <authors>
    <author>pascal robert</author>
  </authors>
  <commentList>
    <comment ref="A1" authorId="0" shapeId="0">
      <text>
        <r>
          <rPr>
            <sz val="9"/>
            <color indexed="81"/>
            <rFont val="Courier New"/>
            <family val="3"/>
          </rPr>
          <t>H5_01 - D1.001 - PR  - 25.03.19 - Alim. 3 dernieres lignes fonds de roulement
H5_01 - D1.002 - PR  - 11.04.19 - modif CAF + TFP
H5_01 - D1.003 - YAD - 24.04.19 - suppression du compte 7813 de la ligne Autres ressources du TF</t>
        </r>
        <r>
          <rPr>
            <b/>
            <sz val="9"/>
            <color indexed="81"/>
            <rFont val="Courier New"/>
            <family val="3"/>
          </rPr>
          <t>P</t>
        </r>
        <r>
          <rPr>
            <sz val="9"/>
            <color indexed="81"/>
            <rFont val="Courier New"/>
            <family val="3"/>
          </rPr>
          <t xml:space="preserve">
H6_01 - D1.004 - PR  - 05.05.20 - Correction ligne 33 insuffisance autofinancement</t>
        </r>
      </text>
    </comment>
  </commentList>
</comments>
</file>

<file path=xl/sharedStrings.xml><?xml version="1.0" encoding="utf-8"?>
<sst xmlns="http://schemas.openxmlformats.org/spreadsheetml/2006/main" count="2000" uniqueCount="399">
  <si>
    <t>CHARGES</t>
  </si>
  <si>
    <t>Personnel</t>
  </si>
  <si>
    <t>Subventions de l'Etat</t>
  </si>
  <si>
    <t>Ressources fiscales</t>
  </si>
  <si>
    <t>Intervention (le cas échéant)</t>
  </si>
  <si>
    <t>Autres subventions</t>
  </si>
  <si>
    <t>Autres ressources</t>
  </si>
  <si>
    <t>TOTAL DES CHARGES (1)</t>
  </si>
  <si>
    <t>TOTAL DES PRODUITS (2)</t>
  </si>
  <si>
    <t>Résultat prévisionnel : bénéfice (3) = (2) - (1)</t>
  </si>
  <si>
    <t>Résultat prévisionnel : perte (4) = (1) - (2)</t>
  </si>
  <si>
    <t>EMPLOIS</t>
  </si>
  <si>
    <t>RESSOURCES</t>
  </si>
  <si>
    <t>Insuffisance d'autofinancement</t>
  </si>
  <si>
    <t>Capacité d'autofinancement</t>
  </si>
  <si>
    <t>Investissements</t>
  </si>
  <si>
    <t>TOTAL DES EMPLOIS (5)</t>
  </si>
  <si>
    <t>TOTAL DES RESSOURCES (6)</t>
  </si>
  <si>
    <t>APPORT au FONDS DE ROULEMENT (7) = (6) - (5)</t>
  </si>
  <si>
    <t>Résultat prévisionnel de l'exercice (bénéfice ou perte)</t>
  </si>
  <si>
    <t>COMPTE DE RESULTAT PREVISIONNEL AGREGE (en €)</t>
  </si>
  <si>
    <t>Financement de l'actif par l'État</t>
  </si>
  <si>
    <t>Financement de l'actif par des tiers autres que l'État</t>
  </si>
  <si>
    <t>Remboursement des dettes financières</t>
  </si>
  <si>
    <t>Augmentation des dettes financières</t>
  </si>
  <si>
    <t>Niveau de la TRESORERIE</t>
  </si>
  <si>
    <t>POUR INFORMATION DE L'ORGANE DELIBERANT</t>
  </si>
  <si>
    <t>CGR</t>
  </si>
  <si>
    <t>CALCUL DE LA CAPACITE D'AUTOFINANCEMENT (CAF)</t>
  </si>
  <si>
    <t>Variation du FONDS DE ROULEMENT : APPORT ou PRELEVEMENT</t>
  </si>
  <si>
    <t>Variation du BESOIN en FONDS DE ROULEMENT</t>
  </si>
  <si>
    <t>Variation de la TRESORERIE : ABONDEMENT ou PRELEVEMENT</t>
  </si>
  <si>
    <t>Niveau du FONDS DE ROULEMENT</t>
  </si>
  <si>
    <t>Niveau du BESOIN EN FONDS DE ROULEMENT</t>
  </si>
  <si>
    <t>CGR0</t>
  </si>
  <si>
    <t>LIBELLECGR0</t>
  </si>
  <si>
    <t>CGR0+LIB0</t>
  </si>
  <si>
    <t>CGR1</t>
  </si>
  <si>
    <t>LIBELLECGR1</t>
  </si>
  <si>
    <t>CGR1+LIB1</t>
  </si>
  <si>
    <t>CGR2</t>
  </si>
  <si>
    <t>LIBELLECGR2</t>
  </si>
  <si>
    <t>CGR2+LIB2</t>
  </si>
  <si>
    <t>CGR3</t>
  </si>
  <si>
    <t>LIBELLECGR3</t>
  </si>
  <si>
    <t>CGR3+LIB3</t>
  </si>
  <si>
    <t>CGR4</t>
  </si>
  <si>
    <t>LIBELLECGR4</t>
  </si>
  <si>
    <t>CGR4+LIB4</t>
  </si>
  <si>
    <t>CGR5</t>
  </si>
  <si>
    <t>LIBELLECGR5</t>
  </si>
  <si>
    <t>CGR5+LIB5</t>
  </si>
  <si>
    <t>POSTE0</t>
  </si>
  <si>
    <t>LIBELLEPOS0</t>
  </si>
  <si>
    <t>POSTE1</t>
  </si>
  <si>
    <t>LIBELLEPOS1</t>
  </si>
  <si>
    <t>POSTE2</t>
  </si>
  <si>
    <t>LIBELLEPOS2</t>
  </si>
  <si>
    <t>POSTE3</t>
  </si>
  <si>
    <t>LIBELLEPOS3</t>
  </si>
  <si>
    <t>POSTE4</t>
  </si>
  <si>
    <t>LIBELLEPOS4</t>
  </si>
  <si>
    <t>POSTE5</t>
  </si>
  <si>
    <t>LIBELLEPOS5</t>
  </si>
  <si>
    <t>MNT1</t>
  </si>
  <si>
    <t>MNT2</t>
  </si>
  <si>
    <t>MNT3</t>
  </si>
  <si>
    <t>MNT4</t>
  </si>
  <si>
    <t>MNT5</t>
  </si>
  <si>
    <t>MNT6</t>
  </si>
  <si>
    <t>MNT7</t>
  </si>
  <si>
    <t>MNT8</t>
  </si>
  <si>
    <t>ETS</t>
  </si>
  <si>
    <t>LIBELLE ETS</t>
  </si>
  <si>
    <t>N° JOB</t>
  </si>
  <si>
    <t>UTILISATEUR</t>
  </si>
  <si>
    <t>DATE JOB</t>
  </si>
  <si>
    <t>ANNEE N</t>
  </si>
  <si>
    <t>LIBELLE CGR</t>
  </si>
  <si>
    <t>CHEMIN CGR</t>
  </si>
  <si>
    <t>POSTE</t>
  </si>
  <si>
    <t>LIBELLE POSTE</t>
  </si>
  <si>
    <t>CHEMIN POSTE</t>
  </si>
  <si>
    <t>= Capacité d'autofinancement (CAF +) ou Insuffisance d'autofinancement (IAF -)</t>
  </si>
  <si>
    <t>TABLEAU DE FINANCEMENT PREVISIONNEL AGREGE</t>
  </si>
  <si>
    <t>BUDGET RECTIFICATIF : COMPTE DE RESULTAT ET TABLEAU DE FINANCEMENT PREVISIONNEL AGREGE</t>
  </si>
  <si>
    <t>PRELEVEMENT sur FONDS DE ROULEMENT 
(8) = (5) - (6)</t>
  </si>
  <si>
    <t>+ Dotations aux amortissements et provisions</t>
  </si>
  <si>
    <t>- Reprises sur amortissements et provisions</t>
  </si>
  <si>
    <t>+ Valeur nette comptable des éléments d'actifs cédés</t>
  </si>
  <si>
    <t xml:space="preserve">- Produits de cession d'éléments d'actifs </t>
  </si>
  <si>
    <t>- Quote-part des subventions d'investissement rapportées au compte de résultat</t>
  </si>
  <si>
    <t>TOTAL EQUILIBRE du compte de résultat 
prévisionnel (1) + (3) = (2) + (4)</t>
  </si>
  <si>
    <t>Etablissement :</t>
  </si>
  <si>
    <t>Année de l'exercice :</t>
  </si>
  <si>
    <t>CGR :</t>
  </si>
  <si>
    <t>Poste :</t>
  </si>
  <si>
    <t>Chemin :</t>
  </si>
  <si>
    <t>Job :</t>
  </si>
  <si>
    <t>Utilisateur :</t>
  </si>
  <si>
    <t>Date :</t>
  </si>
  <si>
    <t>POUR VOTE DE L'ORGANE DELIBERANT</t>
  </si>
  <si>
    <t>FORMULE CAF</t>
  </si>
  <si>
    <t>Fonctionnement autre que charges de personnel</t>
  </si>
  <si>
    <t>CENTRE</t>
  </si>
  <si>
    <t>Centre</t>
  </si>
  <si>
    <t>CENTRE - Centre</t>
  </si>
  <si>
    <t>S2010</t>
  </si>
  <si>
    <t>Secteur 2010</t>
  </si>
  <si>
    <t>S2010 - Secteur 2010</t>
  </si>
  <si>
    <t>ACT1</t>
  </si>
  <si>
    <t>Activité 1</t>
  </si>
  <si>
    <t>ACT1 - Activité 1</t>
  </si>
  <si>
    <t>-</t>
  </si>
  <si>
    <t>SP</t>
  </si>
  <si>
    <t>Sit. Patrimoniale</t>
  </si>
  <si>
    <t>SPCR</t>
  </si>
  <si>
    <t>Sit. Pat. Cpte Rés.</t>
  </si>
  <si>
    <t>SPCRP</t>
  </si>
  <si>
    <t>Produits</t>
  </si>
  <si>
    <t>SPCRP4</t>
  </si>
  <si>
    <t>781</t>
  </si>
  <si>
    <t>IND</t>
  </si>
  <si>
    <t>Qualiac développement</t>
  </si>
  <si>
    <t>DAT</t>
  </si>
  <si>
    <t>Situation patrimoniale</t>
  </si>
  <si>
    <t>SPER</t>
  </si>
  <si>
    <t>Sit Pat. Empl-ress.</t>
  </si>
  <si>
    <t>SPERE</t>
  </si>
  <si>
    <t>Emplois</t>
  </si>
  <si>
    <t>SPERE1</t>
  </si>
  <si>
    <t>201</t>
  </si>
  <si>
    <t>211</t>
  </si>
  <si>
    <t>Terrains</t>
  </si>
  <si>
    <t>231</t>
  </si>
  <si>
    <t>237</t>
  </si>
  <si>
    <t>SPERR</t>
  </si>
  <si>
    <t>Ressources</t>
  </si>
  <si>
    <t>SPERR1</t>
  </si>
  <si>
    <t>Fin actif Etat</t>
  </si>
  <si>
    <t>SPERR2</t>
  </si>
  <si>
    <t>Fin actif Autre Etat</t>
  </si>
  <si>
    <t>131</t>
  </si>
  <si>
    <t>SPERR4</t>
  </si>
  <si>
    <t>Aug. dettes Fin.</t>
  </si>
  <si>
    <t>164</t>
  </si>
  <si>
    <t>SPTR</t>
  </si>
  <si>
    <t>Trésorerie</t>
  </si>
  <si>
    <t>SPTRE</t>
  </si>
  <si>
    <t>Trésorerie 1</t>
  </si>
  <si>
    <t>SPTRE1</t>
  </si>
  <si>
    <t>ACT1    EXPORT</t>
  </si>
  <si>
    <t>Export</t>
  </si>
  <si>
    <t>ACT1    EXPORT - Export</t>
  </si>
  <si>
    <t>ACT1    IMPORT</t>
  </si>
  <si>
    <t>Import</t>
  </si>
  <si>
    <t>ACT1    IMPORT - Import</t>
  </si>
  <si>
    <t>ACT1    PROD</t>
  </si>
  <si>
    <t>Produit</t>
  </si>
  <si>
    <t>ACT1    PROD - Produit</t>
  </si>
  <si>
    <t>ACT1    SERVICE</t>
  </si>
  <si>
    <t>Service vendu</t>
  </si>
  <si>
    <t>ACT1    SERVICE - Service vendu</t>
  </si>
  <si>
    <t>ACT2</t>
  </si>
  <si>
    <t>Activité 2</t>
  </si>
  <si>
    <t>ACT2 - Activité 2</t>
  </si>
  <si>
    <t>SPCRC</t>
  </si>
  <si>
    <t>Charges</t>
  </si>
  <si>
    <t>SPCRC2</t>
  </si>
  <si>
    <t>Fonctionnement</t>
  </si>
  <si>
    <t>681</t>
  </si>
  <si>
    <t>765</t>
  </si>
  <si>
    <t>Escomptes obtenus</t>
  </si>
  <si>
    <t>ACT2    PROD</t>
  </si>
  <si>
    <t>ACT2    PROD - Produit</t>
  </si>
  <si>
    <t>ACT2    SERVICE</t>
  </si>
  <si>
    <t>ACT2    SERVICE - Service vendu</t>
  </si>
  <si>
    <t>ACT2    EXPORT</t>
  </si>
  <si>
    <t>ACT2    EXPORT - Export</t>
  </si>
  <si>
    <t>ACT2    IMPORT</t>
  </si>
  <si>
    <t>ACT2    IMPORT - Import</t>
  </si>
  <si>
    <t>ACT3</t>
  </si>
  <si>
    <t>Activité 3</t>
  </si>
  <si>
    <t>ACT3 - Activité 3</t>
  </si>
  <si>
    <t>ACT3    EXPORT</t>
  </si>
  <si>
    <t>ACT3    EXPORT - Export</t>
  </si>
  <si>
    <t>ACT4</t>
  </si>
  <si>
    <t>Activité 4</t>
  </si>
  <si>
    <t>ACT4 - Activité 4</t>
  </si>
  <si>
    <t>ACT4    IMPORT</t>
  </si>
  <si>
    <t>ACT4    IMPORT - Import</t>
  </si>
  <si>
    <t>ACT5</t>
  </si>
  <si>
    <t>Activité 5</t>
  </si>
  <si>
    <t>ACT5 - Activité 5</t>
  </si>
  <si>
    <t>ACT5    PROD</t>
  </si>
  <si>
    <t>ACT5    PROD - Produit</t>
  </si>
  <si>
    <t>ACT6</t>
  </si>
  <si>
    <t>Activité 6</t>
  </si>
  <si>
    <t>ACT6 - Activité 6</t>
  </si>
  <si>
    <t>ACT6    PROD</t>
  </si>
  <si>
    <t>ACT6    PROD - Produit</t>
  </si>
  <si>
    <t>101</t>
  </si>
  <si>
    <t>Fin non rat. actifs</t>
  </si>
  <si>
    <t>283345</t>
  </si>
  <si>
    <t>NID</t>
  </si>
  <si>
    <t>08/06/2015</t>
  </si>
  <si>
    <t>105</t>
  </si>
  <si>
    <t>Ecarts réévaluation</t>
  </si>
  <si>
    <t>106</t>
  </si>
  <si>
    <t>Fin non ratt. actif</t>
  </si>
  <si>
    <t>Fin non rat. Actifs</t>
  </si>
  <si>
    <t>Empr. ETS crédit</t>
  </si>
  <si>
    <t>165</t>
  </si>
  <si>
    <t>Dépôts et caution.</t>
  </si>
  <si>
    <t>168</t>
  </si>
  <si>
    <t>Autres empr &amp; dettes</t>
  </si>
  <si>
    <t>Frais ETS</t>
  </si>
  <si>
    <t>206</t>
  </si>
  <si>
    <t>Droit au bail</t>
  </si>
  <si>
    <t>217</t>
  </si>
  <si>
    <t>Bien hist &amp;cult</t>
  </si>
  <si>
    <t>218</t>
  </si>
  <si>
    <t>Aut. immo. corp.</t>
  </si>
  <si>
    <t>Immo corp. en cours</t>
  </si>
  <si>
    <t>Av&amp;acpt immo incorp</t>
  </si>
  <si>
    <t>601</t>
  </si>
  <si>
    <t>Achats stockés - MP</t>
  </si>
  <si>
    <t>606</t>
  </si>
  <si>
    <t>Achats non stock mat</t>
  </si>
  <si>
    <t>612</t>
  </si>
  <si>
    <t>Redeance crédit-bail</t>
  </si>
  <si>
    <t>616</t>
  </si>
  <si>
    <t>Primes d'assurance</t>
  </si>
  <si>
    <t>SPCRC1</t>
  </si>
  <si>
    <t>641</t>
  </si>
  <si>
    <t>Rém. du personnel</t>
  </si>
  <si>
    <t>645</t>
  </si>
  <si>
    <t>Charge SS&amp;prévoyance</t>
  </si>
  <si>
    <t>S2011</t>
  </si>
  <si>
    <t>Secteur 2011</t>
  </si>
  <si>
    <t>S2010 - Secteur 2011</t>
  </si>
  <si>
    <t>ACT7</t>
  </si>
  <si>
    <t>Activité 7</t>
  </si>
  <si>
    <t>ACT6 - Activité 7</t>
  </si>
  <si>
    <t>647</t>
  </si>
  <si>
    <t>Aut charges sociales</t>
  </si>
  <si>
    <t>S2012</t>
  </si>
  <si>
    <t>Secteur 2012</t>
  </si>
  <si>
    <t>S2010 - Secteur 2012</t>
  </si>
  <si>
    <t>ACT8</t>
  </si>
  <si>
    <t>Activité 8</t>
  </si>
  <si>
    <t>ACT6 - Activité 8</t>
  </si>
  <si>
    <t>656</t>
  </si>
  <si>
    <t>VCEAC</t>
  </si>
  <si>
    <t>S2013</t>
  </si>
  <si>
    <t>Secteur 2013</t>
  </si>
  <si>
    <t>S2010 - Secteur 2013</t>
  </si>
  <si>
    <t>ACT9</t>
  </si>
  <si>
    <t>Activité 9</t>
  </si>
  <si>
    <t>ACT6 - Activité 9</t>
  </si>
  <si>
    <t>SPCRC3</t>
  </si>
  <si>
    <t>Intervention</t>
  </si>
  <si>
    <t>657</t>
  </si>
  <si>
    <t>Charges spécifiques</t>
  </si>
  <si>
    <t>S2014</t>
  </si>
  <si>
    <t>Secteur 2014</t>
  </si>
  <si>
    <t>S2010 - Secteur 2014</t>
  </si>
  <si>
    <t>ACT10</t>
  </si>
  <si>
    <t>Activité 10</t>
  </si>
  <si>
    <t>ACT6 - Activité 10</t>
  </si>
  <si>
    <t>661</t>
  </si>
  <si>
    <t>Charges d'intérêts</t>
  </si>
  <si>
    <t>S2015</t>
  </si>
  <si>
    <t>Secteur 2015</t>
  </si>
  <si>
    <t>S2010 - Secteur 2015</t>
  </si>
  <si>
    <t>ACT11</t>
  </si>
  <si>
    <t>Activité 11</t>
  </si>
  <si>
    <t>ACT6 - Activité 11</t>
  </si>
  <si>
    <t>666</t>
  </si>
  <si>
    <t>Pertes de change</t>
  </si>
  <si>
    <t>S2016</t>
  </si>
  <si>
    <t>Secteur 2016</t>
  </si>
  <si>
    <t>S2010 - Secteur 2016</t>
  </si>
  <si>
    <t>ACT12</t>
  </si>
  <si>
    <t>Activité 12</t>
  </si>
  <si>
    <t>ACT6 - Activité 12</t>
  </si>
  <si>
    <t>668</t>
  </si>
  <si>
    <t>Autres charges fin.</t>
  </si>
  <si>
    <t>S2017</t>
  </si>
  <si>
    <t>Secteur 2017</t>
  </si>
  <si>
    <t>S2010 - Secteur 2017</t>
  </si>
  <si>
    <t>ACT13</t>
  </si>
  <si>
    <t>Activité 13</t>
  </si>
  <si>
    <t>ACT6 - Activité 13</t>
  </si>
  <si>
    <t>DAP</t>
  </si>
  <si>
    <t>S2018</t>
  </si>
  <si>
    <t>Secteur 2018</t>
  </si>
  <si>
    <t>S2010 - Secteur 2018</t>
  </si>
  <si>
    <t>ACT14</t>
  </si>
  <si>
    <t>Activité 14</t>
  </si>
  <si>
    <t>ACT6 - Activité 14</t>
  </si>
  <si>
    <t>701</t>
  </si>
  <si>
    <t>Ventes PF</t>
  </si>
  <si>
    <t>S2019</t>
  </si>
  <si>
    <t>Secteur 2019</t>
  </si>
  <si>
    <t>S2010 - Secteur 2019</t>
  </si>
  <si>
    <t>ACT15</t>
  </si>
  <si>
    <t>Activité 15</t>
  </si>
  <si>
    <t>ACT6 - Activité 15</t>
  </si>
  <si>
    <t>706</t>
  </si>
  <si>
    <t>Presta. Services</t>
  </si>
  <si>
    <t>S2020</t>
  </si>
  <si>
    <t>Secteur 2020</t>
  </si>
  <si>
    <t>S2010 - Secteur 2020</t>
  </si>
  <si>
    <t>ACT16</t>
  </si>
  <si>
    <t>Activité 16</t>
  </si>
  <si>
    <t>ACT6 - Activité 16</t>
  </si>
  <si>
    <t>S2021</t>
  </si>
  <si>
    <t>Secteur 2021</t>
  </si>
  <si>
    <t>S2010 - Secteur 2021</t>
  </si>
  <si>
    <t>ACT17</t>
  </si>
  <si>
    <t>Activité 17</t>
  </si>
  <si>
    <t>ACT6 - Activité 17</t>
  </si>
  <si>
    <t>707</t>
  </si>
  <si>
    <t>VTES marchandises</t>
  </si>
  <si>
    <t>S2022</t>
  </si>
  <si>
    <t>Secteur 2022</t>
  </si>
  <si>
    <t>S2010 - Secteur 2022</t>
  </si>
  <si>
    <t>ACT18</t>
  </si>
  <si>
    <t>Activité 18</t>
  </si>
  <si>
    <t>ACT6 - Activité 18</t>
  </si>
  <si>
    <t>S2023</t>
  </si>
  <si>
    <t>Secteur 2023</t>
  </si>
  <si>
    <t>S2010 - Secteur 2023</t>
  </si>
  <si>
    <t>ACT19</t>
  </si>
  <si>
    <t>Activité 19</t>
  </si>
  <si>
    <t>ACT6 - Activité 19</t>
  </si>
  <si>
    <t>SPCRP1</t>
  </si>
  <si>
    <t>Subventions Etat</t>
  </si>
  <si>
    <t>741</t>
  </si>
  <si>
    <t>État</t>
  </si>
  <si>
    <t>S2024</t>
  </si>
  <si>
    <t>Secteur 2024</t>
  </si>
  <si>
    <t>S2010 - Secteur 2024</t>
  </si>
  <si>
    <t>ACT20</t>
  </si>
  <si>
    <t>Activité 20</t>
  </si>
  <si>
    <t>ACT6 - Activité 20</t>
  </si>
  <si>
    <t>SPCRP3</t>
  </si>
  <si>
    <t>744</t>
  </si>
  <si>
    <t>Coll org pub &amp; inter</t>
  </si>
  <si>
    <t>S2025</t>
  </si>
  <si>
    <t>Secteur 2025</t>
  </si>
  <si>
    <t>S2010 - Secteur 2025</t>
  </si>
  <si>
    <t>ACT21</t>
  </si>
  <si>
    <t>Activité 21</t>
  </si>
  <si>
    <t>ACT6 - Activité 21</t>
  </si>
  <si>
    <t>745</t>
  </si>
  <si>
    <t>Fonds de concours</t>
  </si>
  <si>
    <t>S2026</t>
  </si>
  <si>
    <t>Secteur 2026</t>
  </si>
  <si>
    <t>S2010 - Secteur 2026</t>
  </si>
  <si>
    <t>ACT22</t>
  </si>
  <si>
    <t>Activité 22</t>
  </si>
  <si>
    <t>ACT6 - Activité 22</t>
  </si>
  <si>
    <t>756</t>
  </si>
  <si>
    <t>PCEA</t>
  </si>
  <si>
    <t>S2027</t>
  </si>
  <si>
    <t>Secteur 2027</t>
  </si>
  <si>
    <t>S2010 - Secteur 2027</t>
  </si>
  <si>
    <t>ACT23</t>
  </si>
  <si>
    <t>Activité 23</t>
  </si>
  <si>
    <t>ACT6 - Activité 23</t>
  </si>
  <si>
    <t>SPCRP2</t>
  </si>
  <si>
    <t>757</t>
  </si>
  <si>
    <t>Produits spécifiques</t>
  </si>
  <si>
    <t>S2028</t>
  </si>
  <si>
    <t>Secteur 2028</t>
  </si>
  <si>
    <t>S2010 - Secteur 2028</t>
  </si>
  <si>
    <t>ACT24</t>
  </si>
  <si>
    <t>Activité 24</t>
  </si>
  <si>
    <t>ACT6 - Activité 24</t>
  </si>
  <si>
    <t>S2029</t>
  </si>
  <si>
    <t>Secteur 2029</t>
  </si>
  <si>
    <t>S2010 - Secteur 2029</t>
  </si>
  <si>
    <t>ACT25</t>
  </si>
  <si>
    <t>Activité 25</t>
  </si>
  <si>
    <t>ACT6 - Activité 25</t>
  </si>
  <si>
    <t>RAP pdts fonction.</t>
  </si>
  <si>
    <t>Trésorerie E1</t>
  </si>
  <si>
    <t>341</t>
  </si>
  <si>
    <t>Etudes en cours</t>
  </si>
  <si>
    <t>431</t>
  </si>
  <si>
    <t>Sécurité sociale</t>
  </si>
  <si>
    <t>SPTRE2</t>
  </si>
  <si>
    <t>Trésorerie E2</t>
  </si>
  <si>
    <t>512</t>
  </si>
  <si>
    <t>Banques</t>
  </si>
  <si>
    <t>531</t>
  </si>
  <si>
    <t>Caisse siège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</si>
</sst>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9"/>
      <color indexed="81"/>
      <name val="Courier New"/>
      <family val="3"/>
    </font>
    <font>
      <b/>
      <sz val="9"/>
      <color indexed="81"/>
      <name val="Courier New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</cellStyleXfs>
  <cellXfs count="94">
    <xf numFmtId="0" fontId="0" fillId="0" borderId="0" xfId="0"/>
    <xf numFmtId="49" fontId="5" fillId="0" borderId="0" xfId="0" applyNumberFormat="1" applyFont="1"/>
    <xf numFmtId="2" fontId="5" fillId="0" borderId="0" xfId="0" applyNumberFormat="1" applyFont="1"/>
    <xf numFmtId="0" fontId="5" fillId="0" borderId="0" xfId="0" applyFont="1"/>
    <xf numFmtId="49" fontId="5" fillId="0" borderId="0" xfId="0" applyNumberFormat="1" applyFont="1" applyProtection="1">
      <protection hidden="1"/>
    </xf>
    <xf numFmtId="49" fontId="0" fillId="0" borderId="0" xfId="0" applyNumberFormat="1"/>
    <xf numFmtId="4" fontId="0" fillId="0" borderId="0" xfId="0" applyNumberFormat="1"/>
    <xf numFmtId="0" fontId="0" fillId="0" borderId="0" xfId="0" applyFont="1"/>
    <xf numFmtId="0" fontId="10" fillId="4" borderId="5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/>
    </xf>
    <xf numFmtId="4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left" vertical="center"/>
    </xf>
    <xf numFmtId="4" fontId="11" fillId="0" borderId="6" xfId="0" applyNumberFormat="1" applyFont="1" applyBorder="1" applyAlignment="1">
      <alignment horizontal="right" vertical="center"/>
    </xf>
    <xf numFmtId="0" fontId="11" fillId="0" borderId="7" xfId="0" applyFont="1" applyBorder="1" applyAlignment="1">
      <alignment horizontal="left" vertical="center"/>
    </xf>
    <xf numFmtId="4" fontId="11" fillId="0" borderId="1" xfId="0" applyNumberFormat="1" applyFont="1" applyFill="1" applyBorder="1" applyAlignment="1">
      <alignment horizontal="right" vertical="center"/>
    </xf>
    <xf numFmtId="4" fontId="11" fillId="0" borderId="6" xfId="0" applyNumberFormat="1" applyFont="1" applyFill="1" applyBorder="1" applyAlignment="1">
      <alignment horizontal="right" vertical="center"/>
    </xf>
    <xf numFmtId="0" fontId="12" fillId="4" borderId="10" xfId="0" applyFont="1" applyFill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right" vertical="center"/>
    </xf>
    <xf numFmtId="0" fontId="12" fillId="4" borderId="1" xfId="0" applyFont="1" applyFill="1" applyBorder="1" applyAlignment="1">
      <alignment horizontal="center" vertical="center"/>
    </xf>
    <xf numFmtId="4" fontId="12" fillId="2" borderId="6" xfId="0" applyNumberFormat="1" applyFont="1" applyFill="1" applyBorder="1" applyAlignment="1">
      <alignment horizontal="right" vertical="center"/>
    </xf>
    <xf numFmtId="0" fontId="13" fillId="0" borderId="10" xfId="0" applyFont="1" applyBorder="1" applyAlignment="1">
      <alignment horizontal="left" vertical="center"/>
    </xf>
    <xf numFmtId="4" fontId="11" fillId="2" borderId="1" xfId="0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left" vertical="center"/>
    </xf>
    <xf numFmtId="4" fontId="11" fillId="2" borderId="6" xfId="0" applyNumberFormat="1" applyFont="1" applyFill="1" applyBorder="1" applyAlignment="1">
      <alignment horizontal="right" vertical="center"/>
    </xf>
    <xf numFmtId="0" fontId="12" fillId="4" borderId="14" xfId="0" applyFont="1" applyFill="1" applyBorder="1" applyAlignment="1">
      <alignment horizontal="left" vertical="center" wrapText="1"/>
    </xf>
    <xf numFmtId="4" fontId="12" fillId="2" borderId="15" xfId="0" applyNumberFormat="1" applyFont="1" applyFill="1" applyBorder="1" applyAlignment="1">
      <alignment horizontal="right" vertical="center"/>
    </xf>
    <xf numFmtId="0" fontId="12" fillId="4" borderId="15" xfId="0" applyFont="1" applyFill="1" applyBorder="1" applyAlignment="1">
      <alignment horizontal="left" vertical="center" wrapText="1"/>
    </xf>
    <xf numFmtId="4" fontId="14" fillId="0" borderId="15" xfId="0" applyNumberFormat="1" applyFont="1" applyBorder="1" applyAlignment="1">
      <alignment horizontal="right" vertical="center"/>
    </xf>
    <xf numFmtId="4" fontId="14" fillId="0" borderId="16" xfId="0" applyNumberFormat="1" applyFont="1" applyBorder="1" applyAlignment="1">
      <alignment horizontal="right" vertical="center"/>
    </xf>
    <xf numFmtId="0" fontId="0" fillId="0" borderId="0" xfId="0" applyFont="1" applyFill="1"/>
    <xf numFmtId="0" fontId="10" fillId="4" borderId="19" xfId="0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right" vertical="center"/>
    </xf>
    <xf numFmtId="4" fontId="14" fillId="0" borderId="6" xfId="0" applyNumberFormat="1" applyFont="1" applyFill="1" applyBorder="1" applyAlignment="1">
      <alignment horizontal="right" vertical="center"/>
    </xf>
    <xf numFmtId="4" fontId="14" fillId="0" borderId="15" xfId="0" applyNumberFormat="1" applyFont="1" applyFill="1" applyBorder="1" applyAlignment="1">
      <alignment horizontal="right" vertical="center"/>
    </xf>
    <xf numFmtId="4" fontId="14" fillId="0" borderId="16" xfId="0" applyNumberFormat="1" applyFont="1" applyFill="1" applyBorder="1" applyAlignment="1">
      <alignment horizontal="right" vertical="center"/>
    </xf>
    <xf numFmtId="0" fontId="11" fillId="0" borderId="17" xfId="0" applyFont="1" applyBorder="1" applyAlignment="1">
      <alignment horizontal="left" vertical="center"/>
    </xf>
    <xf numFmtId="0" fontId="12" fillId="4" borderId="10" xfId="0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right" vertical="center"/>
    </xf>
    <xf numFmtId="0" fontId="12" fillId="4" borderId="1" xfId="0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4" fontId="14" fillId="0" borderId="6" xfId="0" applyNumberFormat="1" applyFont="1" applyBorder="1" applyAlignment="1">
      <alignment horizontal="right" vertical="center" wrapText="1"/>
    </xf>
    <xf numFmtId="0" fontId="11" fillId="0" borderId="14" xfId="0" applyFont="1" applyBorder="1" applyAlignment="1">
      <alignment horizontal="left" vertical="center"/>
    </xf>
    <xf numFmtId="4" fontId="11" fillId="2" borderId="15" xfId="0" applyNumberFormat="1" applyFont="1" applyFill="1" applyBorder="1" applyAlignment="1">
      <alignment horizontal="right" vertical="center"/>
    </xf>
    <xf numFmtId="0" fontId="11" fillId="0" borderId="15" xfId="0" applyFont="1" applyBorder="1" applyAlignment="1">
      <alignment horizontal="left" vertical="center" wrapText="1"/>
    </xf>
    <xf numFmtId="4" fontId="11" fillId="2" borderId="16" xfId="0" applyNumberFormat="1" applyFont="1" applyFill="1" applyBorder="1" applyAlignment="1">
      <alignment horizontal="right" vertical="center"/>
    </xf>
    <xf numFmtId="4" fontId="11" fillId="0" borderId="1" xfId="0" applyNumberFormat="1" applyFont="1" applyBorder="1" applyAlignment="1">
      <alignment vertical="center"/>
    </xf>
    <xf numFmtId="4" fontId="11" fillId="0" borderId="6" xfId="0" applyNumberFormat="1" applyFont="1" applyBorder="1" applyAlignment="1">
      <alignment vertical="center"/>
    </xf>
    <xf numFmtId="4" fontId="11" fillId="5" borderId="1" xfId="0" applyNumberFormat="1" applyFont="1" applyFill="1" applyBorder="1" applyAlignment="1">
      <alignment horizontal="right" vertical="center"/>
    </xf>
    <xf numFmtId="14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NumberFormat="1"/>
    <xf numFmtId="4" fontId="11" fillId="6" borderId="1" xfId="0" applyNumberFormat="1" applyFont="1" applyFill="1" applyBorder="1" applyAlignment="1">
      <alignment horizontal="right" vertical="center"/>
    </xf>
    <xf numFmtId="4" fontId="11" fillId="6" borderId="6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center"/>
    </xf>
    <xf numFmtId="0" fontId="15" fillId="0" borderId="24" xfId="0" applyFont="1" applyFill="1" applyBorder="1" applyAlignment="1">
      <alignment horizontal="center" vertical="center" wrapText="1"/>
    </xf>
    <xf numFmtId="0" fontId="9" fillId="0" borderId="0" xfId="0" applyFont="1" applyAlignment="1"/>
    <xf numFmtId="0" fontId="0" fillId="0" borderId="23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0" borderId="10" xfId="0" quotePrefix="1" applyFont="1" applyBorder="1" applyAlignment="1">
      <alignment horizontal="left" vertical="center"/>
    </xf>
    <xf numFmtId="0" fontId="11" fillId="0" borderId="1" xfId="0" quotePrefix="1" applyFont="1" applyBorder="1" applyAlignment="1">
      <alignment horizontal="left" vertical="center"/>
    </xf>
    <xf numFmtId="0" fontId="12" fillId="4" borderId="14" xfId="0" quotePrefix="1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/>
    </xf>
    <xf numFmtId="0" fontId="8" fillId="4" borderId="21" xfId="0" applyFont="1" applyFill="1" applyBorder="1" applyAlignment="1">
      <alignment horizontal="center"/>
    </xf>
    <xf numFmtId="0" fontId="8" fillId="4" borderId="19" xfId="0" applyFont="1" applyFill="1" applyBorder="1" applyAlignment="1">
      <alignment horizontal="center"/>
    </xf>
    <xf numFmtId="0" fontId="12" fillId="4" borderId="10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11" fillId="0" borderId="10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11" fillId="0" borderId="3" xfId="0" applyNumberFormat="1" applyFont="1" applyFill="1" applyBorder="1" applyAlignment="1">
      <alignment horizontal="right" vertical="center"/>
    </xf>
    <xf numFmtId="4" fontId="11" fillId="0" borderId="2" xfId="0" applyNumberFormat="1" applyFont="1" applyFill="1" applyBorder="1" applyAlignment="1">
      <alignment horizontal="right" vertical="center"/>
    </xf>
    <xf numFmtId="4" fontId="11" fillId="0" borderId="4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0" fillId="0" borderId="22" xfId="0" applyFont="1" applyBorder="1" applyAlignment="1">
      <alignment horizontal="center"/>
    </xf>
    <xf numFmtId="0" fontId="7" fillId="0" borderId="0" xfId="0" applyFont="1" applyAlignment="1">
      <alignment horizontal="left"/>
    </xf>
    <xf numFmtId="4" fontId="11" fillId="0" borderId="1" xfId="0" applyNumberFormat="1" applyFont="1" applyBorder="1" applyAlignment="1">
      <alignment horizontal="right" vertical="center"/>
    </xf>
    <xf numFmtId="0" fontId="0" fillId="0" borderId="0" xfId="0" quotePrefix="1"/>
  </cellXfs>
  <cellStyles count="6">
    <cellStyle name="Normal" xfId="0" builtinId="0"/>
    <cellStyle name="Normal 2" xfId="1"/>
    <cellStyle name="Normal 3" xfId="2"/>
    <cellStyle name="Normal 4" xfId="3"/>
    <cellStyle name="Normal 5" xfId="4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9"/>
  <sheetViews>
    <sheetView showGridLines="0" tabSelected="1" zoomScale="80" zoomScaleNormal="80" workbookViewId="0"/>
  </sheetViews>
  <sheetFormatPr baseColWidth="10" defaultRowHeight="15" x14ac:dyDescent="0.25"/>
  <cols>
    <col min="1" max="1" width="1.85546875" style="7" customWidth="1" collapsed="1"/>
    <col min="2" max="2" width="42.85546875" style="7" customWidth="1" collapsed="1"/>
    <col min="3" max="3" width="16.7109375" style="7" customWidth="1" collapsed="1"/>
    <col min="4" max="8" width="16.7109375" style="7" customWidth="1"/>
    <col min="9" max="9" width="44.5703125" style="7" customWidth="1" collapsed="1"/>
    <col min="10" max="10" width="16.7109375" style="7" customWidth="1" collapsed="1"/>
    <col min="11" max="15" width="16.7109375" style="7" customWidth="1"/>
    <col min="16" max="19" width="11.42578125" style="7"/>
    <col min="20" max="16384" width="11.42578125" style="7" collapsed="1"/>
  </cols>
  <sheetData>
    <row r="1" spans="2:15" ht="15" customHeight="1" x14ac:dyDescent="0.25"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1" t="str">
        <f>CONCATENATE("Edité au : ",Donnees!F4)</f>
        <v>Edité au : 08/06/2015</v>
      </c>
      <c r="O1" s="50"/>
    </row>
    <row r="2" spans="2:15" ht="15" customHeight="1" x14ac:dyDescent="0.25">
      <c r="B2" s="69" t="str">
        <f>+Donnees!C1</f>
        <v>Qualiac développement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</row>
    <row r="3" spans="2:15" ht="15" customHeight="1" x14ac:dyDescent="0.25"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2:15" ht="15" customHeight="1" x14ac:dyDescent="0.25">
      <c r="B4" s="83" t="s">
        <v>85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</row>
    <row r="5" spans="2:15" ht="15" customHeight="1" x14ac:dyDescent="0.25"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</row>
    <row r="6" spans="2:15" ht="15" customHeight="1" x14ac:dyDescent="0.25">
      <c r="B6" s="80" t="s">
        <v>101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</row>
    <row r="7" spans="2:15" ht="15" customHeight="1" x14ac:dyDescent="0.25"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</row>
    <row r="8" spans="2:15" ht="15" customHeight="1" x14ac:dyDescent="0.25">
      <c r="B8" s="91" t="s">
        <v>20</v>
      </c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</row>
    <row r="9" spans="2:15" ht="15" customHeight="1" thickBot="1" x14ac:dyDescent="0.3"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</row>
    <row r="10" spans="2:15" ht="69.95" customHeight="1" x14ac:dyDescent="0.25">
      <c r="B10" s="8" t="s">
        <v>0</v>
      </c>
      <c r="C10" s="9" t="str">
        <f>CONCATENATE("Dernier budget 
rectificatif ",Donnees!E1-1)</f>
        <v>Dernier budget 
rectificatif 2015</v>
      </c>
      <c r="D10" s="9" t="str">
        <f>CONCATENATE("Compte financier 
",Donnees!E1-1)</f>
        <v>Compte financier 
2015</v>
      </c>
      <c r="E10" s="9" t="str">
        <f>CONCATENATE("Ecart compte 
financier ",Donnees!E1-1, " / 
Dernier budget 
rectificatif ",Donnees!E1-1)</f>
        <v>Ecart compte 
financier 2015 / 
Dernier budget 
rectificatif 2015</v>
      </c>
      <c r="F10" s="9" t="str">
        <f>CONCATENATE("Budget initial 
",Donnees!E1)</f>
        <v>Budget initial 
2016</v>
      </c>
      <c r="G10" s="9" t="str">
        <f>CONCATENATE("Budget rectificatif 
",Donnees!E1)</f>
        <v>Budget rectificatif 
2016</v>
      </c>
      <c r="H10" s="9" t="str">
        <f>CONCATENATE("Ecart budget 
rectificatif ",Donnees!E1," / 
Budget initial 
",Donnees!E1)</f>
        <v>Ecart budget 
rectificatif 2016 / 
Budget initial 
2016</v>
      </c>
      <c r="I10" s="9" t="str">
        <f>CONCATENATE("BUDGET INITIAL ",Donnees!E1)</f>
        <v>BUDGET INITIAL 2016</v>
      </c>
      <c r="J10" s="9" t="str">
        <f>CONCATENATE("Dernier budget 
rectificatif ",Donnees!E1-1)</f>
        <v>Dernier budget 
rectificatif 2015</v>
      </c>
      <c r="K10" s="9" t="str">
        <f>CONCATENATE("Compte financier 
",Donnees!E1-1)</f>
        <v>Compte financier 
2015</v>
      </c>
      <c r="L10" s="9" t="str">
        <f>CONCATENATE("Ecart compte 
financier ",Donnees!E1-1, " / 
Dernier budget 
rectificatif ",Donnees!E1-1)</f>
        <v>Ecart compte 
financier 2015 / 
Dernier budget 
rectificatif 2015</v>
      </c>
      <c r="M10" s="9" t="str">
        <f>CONCATENATE("Budget initial 
",Donnees!E1)</f>
        <v>Budget initial 
2016</v>
      </c>
      <c r="N10" s="9" t="str">
        <f>CONCATENATE("Budget rectificatif 
",Donnees!E1)</f>
        <v>Budget rectificatif 
2016</v>
      </c>
      <c r="O10" s="10" t="str">
        <f>CONCATENATE("Ecart budget 
rectificatif ",Donnees!E1," / 
Budget initial 
",Donnees!E1)</f>
        <v>Ecart budget 
rectificatif 2016 / 
Budget initial 
2016</v>
      </c>
    </row>
    <row r="11" spans="2:15" ht="15" customHeight="1" x14ac:dyDescent="0.25">
      <c r="B11" s="11" t="s">
        <v>1</v>
      </c>
      <c r="C11" s="12">
        <f>SUMIFS(Donnees!$AE$5:$AE$999999,Donnees!$Y$5:$Y$999999,"SPCRC1")</f>
        <v>270247</v>
      </c>
      <c r="D11" s="12">
        <f>SUMIFS(Donnees!$AF$5:$AF$999999,Donnees!$Y$5:$Y$999999,"SPCRC1")</f>
        <v>315288</v>
      </c>
      <c r="E11" s="12">
        <f>SUMIFS(Donnees!$AG$5:$AG$999999,Donnees!$Y$5:$Y$999999,"SPCRC1")</f>
        <v>45041</v>
      </c>
      <c r="F11" s="12">
        <f>SUMIFS(Donnees!$AH$5:$AH$999999,Donnees!$Y$5:$Y$999999,"SPCRC1")</f>
        <v>450412</v>
      </c>
      <c r="G11" s="12">
        <f>SUMIFS(Donnees!$AK$5:$AK$999999,Donnees!$Y$5:$Y$999999,"SPCRC1")</f>
        <v>725164</v>
      </c>
      <c r="H11" s="12">
        <f>SUMIFS(Donnees!$AL$5:$AL$999999,Donnees!$Y$5:$Y$999999,"SPCRC1")</f>
        <v>274752</v>
      </c>
      <c r="I11" s="13" t="s">
        <v>2</v>
      </c>
      <c r="J11" s="12">
        <f>-SUM(SUMIFS(Donnees!$AE$5:$AE$999999,Donnees!$Y$5:$Y$999999,"SPCRP1"))</f>
        <v>194400</v>
      </c>
      <c r="K11" s="12">
        <f>-SUM(SUMIFS(Donnees!$AF$5:$AF$999999,Donnees!$Y$5:$Y$999999,"SPCRP1"))</f>
        <v>226800</v>
      </c>
      <c r="L11" s="12">
        <f>-SUM(SUMIFS(Donnees!$AG$5:$AG$999999,Donnees!$Y$5:$Y$999999,"SPCRP1"))</f>
        <v>32400</v>
      </c>
      <c r="M11" s="12">
        <f>-SUM(SUMIFS(Donnees!$AH$5:$AH$999999,Donnees!$Y$5:$Y$999999,"SPCRP1"))</f>
        <v>324000</v>
      </c>
      <c r="N11" s="12">
        <f>-SUM(SUMIFS(Donnees!$AK$5:$AK$999999,Donnees!$Y$5:$Y$999999,"SPCRP1"))</f>
        <v>521640</v>
      </c>
      <c r="O11" s="14">
        <f>-SUM(SUMIFS(Donnees!$AL$5:$AL$999999,Donnees!$Y$5:$Y$999999,"SPCRP1"))</f>
        <v>197640</v>
      </c>
    </row>
    <row r="12" spans="2:15" ht="15" customHeight="1" x14ac:dyDescent="0.25">
      <c r="B12" s="11" t="s">
        <v>103</v>
      </c>
      <c r="C12" s="12">
        <f>SUMIFS(Donnees!$AE$5:$AE$999999,Donnees!$Y$5:$Y$999999,"SPCRC2")</f>
        <v>843448</v>
      </c>
      <c r="D12" s="12">
        <f>SUMIFS(Donnees!$AF$5:$AF$999999,Donnees!$Y$5:$Y$999999,"SPCRC2")</f>
        <v>517361</v>
      </c>
      <c r="E12" s="12">
        <f>SUMIFS(Donnees!$AG$5:$AG$999999,Donnees!$Y$5:$Y$999999,"SPCRC2")</f>
        <v>73913</v>
      </c>
      <c r="F12" s="12">
        <f>SUMIFS(Donnees!$AH$5:$AH$999999,Donnees!$Y$5:$Y$999999,"SPCRC2")</f>
        <v>739085.62000000011</v>
      </c>
      <c r="G12" s="12">
        <f>SUMIFS(Donnees!$AK$5:$AK$999999,Donnees!$Y$5:$Y$999999,"SPCRC2")</f>
        <v>1189929</v>
      </c>
      <c r="H12" s="12">
        <f>SUMIFS(Donnees!$AL$5:$AL$999999,Donnees!$Y$5:$Y$999999,"SPCRC2")</f>
        <v>450843.38000000006</v>
      </c>
      <c r="I12" s="15" t="s">
        <v>3</v>
      </c>
      <c r="J12" s="12">
        <f>-SUMIFS(Donnees!$AE$5:$AE$999999,Donnees!$Y$5:$Y$999999,"SPCRP2")</f>
        <v>84000</v>
      </c>
      <c r="K12" s="12">
        <f>-SUMIFS(Donnees!$AF$5:$AF$999999,Donnees!$Y$5:$Y$999999,"SPCRP2")</f>
        <v>98000</v>
      </c>
      <c r="L12" s="12">
        <f>-SUMIFS(Donnees!$AG$5:$AG$999999,Donnees!$Y$5:$Y$999999,"SPCRP2")</f>
        <v>14000</v>
      </c>
      <c r="M12" s="12">
        <f>-SUMIFS(Donnees!$AH$5:$AH$999999,Donnees!$Y$5:$Y$999999,"SPCRP2")</f>
        <v>140000</v>
      </c>
      <c r="N12" s="12">
        <f>-SUMIFS(Donnees!$AK$5:$AK$999999,Donnees!$Y$5:$Y$999999,"SPCRP2")</f>
        <v>225400</v>
      </c>
      <c r="O12" s="14">
        <f>-SUMIFS(Donnees!$AL$5:$AL$999999,Donnees!$Y$5:$Y$999999,"SPCRP2")</f>
        <v>85400</v>
      </c>
    </row>
    <row r="13" spans="2:15" ht="15" customHeight="1" x14ac:dyDescent="0.25">
      <c r="B13" s="72" t="s">
        <v>4</v>
      </c>
      <c r="C13" s="92">
        <f>SUMIFS(Donnees!$AE$5:$AE$999999,Donnees!$Y$5:$Y$999999,"SPCRC3")</f>
        <v>60300</v>
      </c>
      <c r="D13" s="92">
        <f>SUMIFS(Donnees!$AF$5:$AF$999999,Donnees!$Y$5:$Y$999999,"SPCRC3")</f>
        <v>70350</v>
      </c>
      <c r="E13" s="92">
        <f>SUMIFS(Donnees!$AG$5:$AG$999999,Donnees!$Y$5:$Y$999999,"SPCRC3")</f>
        <v>10050</v>
      </c>
      <c r="F13" s="92">
        <f>SUMIFS(Donnees!$AH$5:$AH$999999,Donnees!$Y$5:$Y$999999,"SPCRC3")</f>
        <v>100500</v>
      </c>
      <c r="G13" s="92">
        <f>SUMIFS(Donnees!$AK$5:$AK$999999,Donnees!$Y$5:$Y$999999,"SPCRC3")</f>
        <v>161805</v>
      </c>
      <c r="H13" s="92">
        <f>SUMIFS(Donnees!$AL$5:$AL$999999,Donnees!$Y$5:$Y$999999,"SPCRC3")</f>
        <v>61305</v>
      </c>
      <c r="I13" s="13" t="s">
        <v>5</v>
      </c>
      <c r="J13" s="12">
        <f>-SUMIFS(Donnees!$AE$5:$AE$999999,Donnees!$Y$5:$Y$999999,"SPCRP3")</f>
        <v>388800</v>
      </c>
      <c r="K13" s="12">
        <f>-SUMIFS(Donnees!$AF$5:$AF$999999,Donnees!$Y$5:$Y$999999,"SPCRP3")</f>
        <v>453600</v>
      </c>
      <c r="L13" s="12">
        <f>-SUMIFS(Donnees!$AG$5:$AG$999999,Donnees!$Y$5:$Y$999999,"SPCRP3")</f>
        <v>64800</v>
      </c>
      <c r="M13" s="12">
        <f>-SUMIFS(Donnees!$AH$5:$AH$999999,Donnees!$Y$5:$Y$999999,"SPCRP3")</f>
        <v>648000</v>
      </c>
      <c r="N13" s="12">
        <f>-SUMIFS(Donnees!$AK$5:$AK$999999,Donnees!$Y$5:$Y$999999,"SPCRP3")</f>
        <v>1043280</v>
      </c>
      <c r="O13" s="14">
        <f>-SUMIFS(Donnees!$AL$5:$AL$999999,Donnees!$Y$5:$Y$999999,"SPCRP3")</f>
        <v>395280</v>
      </c>
    </row>
    <row r="14" spans="2:15" ht="15" customHeight="1" x14ac:dyDescent="0.25">
      <c r="B14" s="72"/>
      <c r="C14" s="92"/>
      <c r="D14" s="92"/>
      <c r="E14" s="92"/>
      <c r="F14" s="92"/>
      <c r="G14" s="92"/>
      <c r="H14" s="92"/>
      <c r="I14" s="13" t="s">
        <v>6</v>
      </c>
      <c r="J14" s="16">
        <f>-SUM(SUMIFS(Donnees!$AE$5:$AE$999999,Donnees!$Y$5:$Y$999999,"SPCRP4"))</f>
        <v>332810</v>
      </c>
      <c r="K14" s="16">
        <f>-SUM(SUMIFS(Donnees!$AF$5:$AF$999999,Donnees!$Y$5:$Y$999999,"SPCRP4"))</f>
        <v>388279</v>
      </c>
      <c r="L14" s="16">
        <f>-SUM(SUMIFS(Donnees!$AG$5:$AG$999999,Donnees!$Y$5:$Y$999999,"SPCRP4"))</f>
        <v>55469</v>
      </c>
      <c r="M14" s="16">
        <f>-SUM(SUMIFS(Donnees!$AH$5:$AH$999999,Donnees!$Y$5:$Y$999999,"SPCRP4"))</f>
        <v>554683.67000000004</v>
      </c>
      <c r="N14" s="16">
        <f>-SUM(SUMIFS(Donnees!$AK$5:$AK$999999,Donnees!$Y$5:$Y$999999,"SPCRP4"))</f>
        <v>893040</v>
      </c>
      <c r="O14" s="17">
        <f>-SUM(SUMIFS(Donnees!$AL$5:$AL$999999,Donnees!$Y$5:$Y$999999,"SPCRP4"))</f>
        <v>338356.33</v>
      </c>
    </row>
    <row r="15" spans="2:15" ht="15" customHeight="1" x14ac:dyDescent="0.25">
      <c r="B15" s="18" t="s">
        <v>7</v>
      </c>
      <c r="C15" s="19">
        <f t="shared" ref="C15:H15" si="0">SUM(C11:C13)</f>
        <v>1173995</v>
      </c>
      <c r="D15" s="19">
        <f t="shared" si="0"/>
        <v>902999</v>
      </c>
      <c r="E15" s="19">
        <f t="shared" si="0"/>
        <v>129004</v>
      </c>
      <c r="F15" s="19">
        <f t="shared" si="0"/>
        <v>1289997.6200000001</v>
      </c>
      <c r="G15" s="19">
        <f t="shared" si="0"/>
        <v>2076898</v>
      </c>
      <c r="H15" s="19">
        <f t="shared" si="0"/>
        <v>786900.38000000012</v>
      </c>
      <c r="I15" s="20" t="s">
        <v>8</v>
      </c>
      <c r="J15" s="19">
        <f>SUM(J11:J14)</f>
        <v>1000010</v>
      </c>
      <c r="K15" s="19">
        <f t="shared" ref="K15:O15" si="1">SUM(K11:K14)</f>
        <v>1166679</v>
      </c>
      <c r="L15" s="19">
        <f t="shared" si="1"/>
        <v>166669</v>
      </c>
      <c r="M15" s="19">
        <f t="shared" si="1"/>
        <v>1666683.67</v>
      </c>
      <c r="N15" s="19">
        <f t="shared" si="1"/>
        <v>2683360</v>
      </c>
      <c r="O15" s="21">
        <f t="shared" si="1"/>
        <v>1016676.3300000001</v>
      </c>
    </row>
    <row r="16" spans="2:15" ht="15" customHeight="1" x14ac:dyDescent="0.25">
      <c r="B16" s="22" t="s">
        <v>9</v>
      </c>
      <c r="C16" s="23">
        <f>IF(J15&gt;C15,J15-C15,0)</f>
        <v>0</v>
      </c>
      <c r="D16" s="23">
        <f t="shared" ref="D16:H16" si="2">IF(K15&gt;D15,K15-D15,0)</f>
        <v>263680</v>
      </c>
      <c r="E16" s="23">
        <f t="shared" si="2"/>
        <v>37665</v>
      </c>
      <c r="F16" s="23">
        <f t="shared" si="2"/>
        <v>376686.04999999981</v>
      </c>
      <c r="G16" s="23">
        <f t="shared" si="2"/>
        <v>606462</v>
      </c>
      <c r="H16" s="23">
        <f t="shared" si="2"/>
        <v>229775.94999999995</v>
      </c>
      <c r="I16" s="24" t="s">
        <v>10</v>
      </c>
      <c r="J16" s="23">
        <f>IF(C15&gt;J15,C15-J15,0)</f>
        <v>173985</v>
      </c>
      <c r="K16" s="23">
        <f t="shared" ref="K16:O16" si="3">IF(D15&gt;K15,D15-K15,0)</f>
        <v>0</v>
      </c>
      <c r="L16" s="23">
        <f t="shared" si="3"/>
        <v>0</v>
      </c>
      <c r="M16" s="23">
        <f t="shared" si="3"/>
        <v>0</v>
      </c>
      <c r="N16" s="23">
        <f t="shared" si="3"/>
        <v>0</v>
      </c>
      <c r="O16" s="25">
        <f t="shared" si="3"/>
        <v>0</v>
      </c>
    </row>
    <row r="17" spans="2:15" ht="30" customHeight="1" thickBot="1" x14ac:dyDescent="0.3">
      <c r="B17" s="26" t="s">
        <v>92</v>
      </c>
      <c r="C17" s="27">
        <f>SUM(C15:C16)</f>
        <v>1173995</v>
      </c>
      <c r="D17" s="27">
        <f t="shared" ref="D17:H17" si="4">SUM(D15:D16)</f>
        <v>1166679</v>
      </c>
      <c r="E17" s="27">
        <f t="shared" si="4"/>
        <v>166669</v>
      </c>
      <c r="F17" s="27">
        <f t="shared" si="4"/>
        <v>1666683.67</v>
      </c>
      <c r="G17" s="27">
        <f t="shared" si="4"/>
        <v>2683360</v>
      </c>
      <c r="H17" s="27">
        <f t="shared" si="4"/>
        <v>1016676.3300000001</v>
      </c>
      <c r="I17" s="28" t="s">
        <v>92</v>
      </c>
      <c r="J17" s="29">
        <f>SUM(J15:J16)</f>
        <v>1173995</v>
      </c>
      <c r="K17" s="29">
        <f t="shared" ref="K17:O17" si="5">SUM(K15:K16)</f>
        <v>1166679</v>
      </c>
      <c r="L17" s="29">
        <f t="shared" si="5"/>
        <v>166669</v>
      </c>
      <c r="M17" s="29">
        <f t="shared" si="5"/>
        <v>1666683.67</v>
      </c>
      <c r="N17" s="29">
        <f t="shared" si="5"/>
        <v>2683360</v>
      </c>
      <c r="O17" s="30">
        <f t="shared" si="5"/>
        <v>1016676.3300000001</v>
      </c>
    </row>
    <row r="18" spans="2:15" s="31" customFormat="1" ht="20.100000000000001" customHeight="1" x14ac:dyDescent="0.25"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</row>
    <row r="19" spans="2:15" s="31" customFormat="1" ht="20.100000000000001" customHeight="1" x14ac:dyDescent="0.3">
      <c r="B19" s="57" t="s">
        <v>28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</row>
    <row r="20" spans="2:15" s="31" customFormat="1" ht="20.100000000000001" customHeight="1" thickBot="1" x14ac:dyDescent="0.3"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</row>
    <row r="21" spans="2:15" s="31" customFormat="1" ht="69.95" customHeight="1" x14ac:dyDescent="0.3">
      <c r="B21" s="64"/>
      <c r="C21" s="65"/>
      <c r="D21" s="65"/>
      <c r="E21" s="65"/>
      <c r="F21" s="65"/>
      <c r="G21" s="65"/>
      <c r="H21" s="65"/>
      <c r="I21" s="66"/>
      <c r="J21" s="32" t="str">
        <f>CONCATENATE("Dernier budget rectificatif ",Donnees!E1-1)</f>
        <v>Dernier budget rectificatif 2015</v>
      </c>
      <c r="K21" s="9" t="str">
        <f>CONCATENATE("Compte financier ",Donnees!E1-1)</f>
        <v>Compte financier 2015</v>
      </c>
      <c r="L21" s="9" t="str">
        <f>CONCATENATE("Ecart compte financier ",Donnees!E1-1, " / Dernier budget rectificatif ",Donnees!E1-1)</f>
        <v>Ecart compte financier 2015 / Dernier budget rectificatif 2015</v>
      </c>
      <c r="M21" s="9" t="str">
        <f>CONCATENATE("Budget initial ",Donnees!E1)</f>
        <v>Budget initial 2016</v>
      </c>
      <c r="N21" s="9" t="str">
        <f>CONCATENATE("Budget rectificatif ",Donnees!E1)</f>
        <v>Budget rectificatif 2016</v>
      </c>
      <c r="O21" s="10" t="str">
        <f>CONCATENATE("Ecart budget rectificatif ",Donnees!E1," / Budget initial ",Donnees!E1)</f>
        <v>Ecart budget rectificatif 2016 / Budget initial 2016</v>
      </c>
    </row>
    <row r="22" spans="2:15" s="31" customFormat="1" ht="15" customHeight="1" x14ac:dyDescent="0.25">
      <c r="B22" s="67" t="s">
        <v>19</v>
      </c>
      <c r="C22" s="68"/>
      <c r="D22" s="68"/>
      <c r="E22" s="68"/>
      <c r="F22" s="68"/>
      <c r="G22" s="68"/>
      <c r="H22" s="68"/>
      <c r="I22" s="68"/>
      <c r="J22" s="33">
        <f>C16-J16</f>
        <v>-173985</v>
      </c>
      <c r="K22" s="33">
        <f t="shared" ref="K22:O22" si="6">D16-K16</f>
        <v>263680</v>
      </c>
      <c r="L22" s="33">
        <f t="shared" si="6"/>
        <v>37665</v>
      </c>
      <c r="M22" s="33">
        <f t="shared" si="6"/>
        <v>376686.04999999981</v>
      </c>
      <c r="N22" s="33">
        <f t="shared" si="6"/>
        <v>606462</v>
      </c>
      <c r="O22" s="34">
        <f t="shared" si="6"/>
        <v>229775.94999999995</v>
      </c>
    </row>
    <row r="23" spans="2:15" s="31" customFormat="1" ht="15" customHeight="1" x14ac:dyDescent="0.25">
      <c r="B23" s="60" t="s">
        <v>87</v>
      </c>
      <c r="C23" s="61"/>
      <c r="D23" s="61"/>
      <c r="E23" s="61"/>
      <c r="F23" s="61"/>
      <c r="G23" s="61"/>
      <c r="H23" s="61"/>
      <c r="I23" s="61"/>
      <c r="J23" s="16">
        <f>SUM(SUMIFS(Donnees!$AE$6:$AE$1000000,Donnees!$AA$6:$AA$1000000,{"681";"684";"686"}))+IF(Donnees!AY6="O",SUMIFS(Donnees!$AE$6:$AE$1000000,Donnees!$AA$6:$AA$1000000,"603"))</f>
        <v>48540</v>
      </c>
      <c r="K23" s="16">
        <f>SUM(SUMIFS(Donnees!$AF$6:$AF$1000000,Donnees!$AA$6:$AA$1000000,{"681";"684";"686"}))+IF(Donnees!AY6="O",SUMIFS(Donnees!$AF$6:$AF$1000000,Donnees!$AA$6:$AA$1000000,"603"))</f>
        <v>56630</v>
      </c>
      <c r="L23" s="16">
        <f>SUM(SUMIFS(Donnees!$AG$6:$AG$1000000,Donnees!$AA$6:$AA$1000000,{"681";"684";"686"}))+IF(Donnees!AY6="O",SUMIFS(Donnees!$AG$6:$AG$1000000,Donnees!$AA$6:$AA$1000000,"603"))</f>
        <v>8090</v>
      </c>
      <c r="M23" s="16">
        <f>SUM(SUMIFS(Donnees!$AH$6:$AH$1000000,Donnees!$AA$6:$AA$1000000,{"681";"684";"686"}))+IF(Donnees!AY6="O",SUMIFS(Donnees!$AH$6:$AH$1000000,Donnees!$AA$6:$AA$1000000,"603"))</f>
        <v>80900</v>
      </c>
      <c r="N23" s="16">
        <f>SUM(SUMIFS(Donnees!$AK$6:$AK$1000000,Donnees!$AA$6:$AA$1000000,{"681";"684";"686"}))+IF(Donnees!AY6="O",SUMIFS(Donnees!$AK$6:$AK$1000000,Donnees!$AA$6:$AA$1000000,"603"))</f>
        <v>130249</v>
      </c>
      <c r="O23" s="14">
        <f>SUM(SUMIFS(Donnees!$AL$6:$AL$1000000,Donnees!$AA$6:$AA$1000000,{"681";"684";"686"}))+IF(Donnees!AY6="O",SUMIFS(Donnees!$AL$6:$AL$1000000,Donnees!$AA$6:$AA$1000000,"603"))</f>
        <v>49349</v>
      </c>
    </row>
    <row r="24" spans="2:15" s="31" customFormat="1" ht="15" customHeight="1" x14ac:dyDescent="0.25">
      <c r="B24" s="60" t="s">
        <v>88</v>
      </c>
      <c r="C24" s="61"/>
      <c r="D24" s="61"/>
      <c r="E24" s="61"/>
      <c r="F24" s="61"/>
      <c r="G24" s="61"/>
      <c r="H24" s="61"/>
      <c r="I24" s="61"/>
      <c r="J24" s="16">
        <f>SUM(SUMIFS(Donnees!$AE$6:$AE$1000000,Donnees!$AA$6:$AA$1000000,{"781";"784";"786"}))</f>
        <v>-27000</v>
      </c>
      <c r="K24" s="16">
        <f>SUM(SUMIFS(Donnees!$AF$6:$AF$1000000,Donnees!$AA$6:$AA$1000000,{"781";"784";"786"}))</f>
        <v>-31500</v>
      </c>
      <c r="L24" s="16">
        <f>SUM(SUMIFS(Donnees!$AG$6:$AG$1000000,Donnees!$AA$6:$AA$1000000,{"781";"784";"786"}))</f>
        <v>-4500</v>
      </c>
      <c r="M24" s="16">
        <f>SUM(SUMIFS(Donnees!$AH$6:$AH$1000000,Donnees!$AA$6:$AA$1000000,{"781";"784";"786"}))</f>
        <v>-45000</v>
      </c>
      <c r="N24" s="16">
        <f>SUM(SUMIFS(Donnees!$AK$6:$AK$1000000,Donnees!$AA$6:$AA$1000000,{"781";"784";"786"}))</f>
        <v>-72450</v>
      </c>
      <c r="O24" s="14">
        <f>SUM(SUMIFS(Donnees!$AL$6:$AL$1000000,Donnees!$AA$6:$AA$1000000,{"781";"784";"786"}))</f>
        <v>-27450</v>
      </c>
    </row>
    <row r="25" spans="2:15" s="31" customFormat="1" ht="15" customHeight="1" x14ac:dyDescent="0.25">
      <c r="B25" s="60" t="s">
        <v>89</v>
      </c>
      <c r="C25" s="61"/>
      <c r="D25" s="61"/>
      <c r="E25" s="61"/>
      <c r="F25" s="61"/>
      <c r="G25" s="61"/>
      <c r="H25" s="61"/>
      <c r="I25" s="61"/>
      <c r="J25" s="16">
        <f>SUM(SUMIFS(Donnees!$AE$6:$AE$1000000,Donnees!$AA$6:$AA$1000000,"656"))</f>
        <v>9000</v>
      </c>
      <c r="K25" s="16">
        <f>SUM(SUMIFS(Donnees!$AF$6:$AF$1000000,Donnees!$AA$6:$AA$1000000,"656"))</f>
        <v>10500</v>
      </c>
      <c r="L25" s="16">
        <f>SUM(SUMIFS(Donnees!$AG$6:$AG$1000000,Donnees!$AA$6:$AA$1000000,"656"))</f>
        <v>1500</v>
      </c>
      <c r="M25" s="16">
        <f>SUM(SUMIFS(Donnees!$AH$6:$AH$1000000,Donnees!$AA$6:$AA$1000000,"656"))</f>
        <v>15000</v>
      </c>
      <c r="N25" s="16">
        <f>SUM(SUMIFS(Donnees!$AK$6:$AK$1000000,Donnees!$AA$6:$AA$1000000,"656"))</f>
        <v>24150</v>
      </c>
      <c r="O25" s="14">
        <f>SUM(SUMIFS(Donnees!$AL$6:$AL$1000000,Donnees!$AA$6:$AA$1000000,"656"))</f>
        <v>9150</v>
      </c>
    </row>
    <row r="26" spans="2:15" s="31" customFormat="1" ht="15" customHeight="1" x14ac:dyDescent="0.25">
      <c r="B26" s="60" t="s">
        <v>90</v>
      </c>
      <c r="C26" s="61"/>
      <c r="D26" s="61"/>
      <c r="E26" s="61"/>
      <c r="F26" s="61"/>
      <c r="G26" s="61"/>
      <c r="H26" s="61"/>
      <c r="I26" s="61"/>
      <c r="J26" s="16">
        <f>SUM(SUMIFS(Donnees!$AE$6:$AE$1000000,Donnees!$AA$6:$AA$1000000,"756"))</f>
        <v>-7200</v>
      </c>
      <c r="K26" s="16">
        <f>SUM(SUMIFS(Donnees!$AF$6:$AF$1000000,Donnees!$AA$6:$AA$1000000,"756"))</f>
        <v>-8400</v>
      </c>
      <c r="L26" s="16">
        <f>SUM(SUMIFS(Donnees!$AG$6:$AG$1000000,Donnees!$AA$6:$AA$1000000,"756"))</f>
        <v>-1200</v>
      </c>
      <c r="M26" s="16">
        <f>SUM(SUMIFS(Donnees!$AH$6:$AH$1000000,Donnees!$AA$6:$AA$1000000,"756"))</f>
        <v>-12000</v>
      </c>
      <c r="N26" s="16">
        <f>SUM(SUMIFS(Donnees!$AK$6:$AK$1000000,Donnees!$AA$6:$AA$1000000,"756"))</f>
        <v>-19320</v>
      </c>
      <c r="O26" s="14">
        <f>SUM(SUMIFS(Donnees!$AL$6:$AL$1000000,Donnees!$AA$6:$AA$1000000,"756"))</f>
        <v>-7320</v>
      </c>
    </row>
    <row r="27" spans="2:15" s="31" customFormat="1" ht="15" customHeight="1" x14ac:dyDescent="0.25">
      <c r="B27" s="60" t="s">
        <v>91</v>
      </c>
      <c r="C27" s="61"/>
      <c r="D27" s="61"/>
      <c r="E27" s="61"/>
      <c r="F27" s="61"/>
      <c r="G27" s="61"/>
      <c r="H27" s="61"/>
      <c r="I27" s="61"/>
      <c r="J27" s="16">
        <f>SUM(SUMIFS(Donnees!$AE$6:$AE$1000000,Donnees!$AA$6:$AA$1000000,{"7813";"7863"}))</f>
        <v>0</v>
      </c>
      <c r="K27" s="16">
        <f>SUM(SUMIFS(Donnees!$AF$6:$AF$1000000,Donnees!$AA$6:$AA$1000000,{"7813";"7863"}))</f>
        <v>0</v>
      </c>
      <c r="L27" s="16">
        <f>SUM(SUMIFS(Donnees!$AG$6:$AG$1000000,Donnees!$AA$6:$AA$1000000,{"7813";"7863"}))</f>
        <v>0</v>
      </c>
      <c r="M27" s="16">
        <f>SUM(SUMIFS(Donnees!$AH$6:$AH$1000000,Donnees!$AA$6:$AA$1000000,{"7813";"7863"}))</f>
        <v>0</v>
      </c>
      <c r="N27" s="16">
        <f>SUM(SUMIFS(Donnees!$AK$6:$AK$1000000,Donnees!$AA$6:$AA$1000000,{"7813";"7863"}))</f>
        <v>0</v>
      </c>
      <c r="O27" s="14">
        <f>SUM(SUMIFS(Donnees!$AL$6:$AL$1000000,Donnees!$AA$6:$AA$1000000,{"7813";"7863"}))</f>
        <v>0</v>
      </c>
    </row>
    <row r="28" spans="2:15" s="31" customFormat="1" ht="15" customHeight="1" thickBot="1" x14ac:dyDescent="0.3">
      <c r="B28" s="62" t="s">
        <v>83</v>
      </c>
      <c r="C28" s="63"/>
      <c r="D28" s="63"/>
      <c r="E28" s="63"/>
      <c r="F28" s="63"/>
      <c r="G28" s="63"/>
      <c r="H28" s="63"/>
      <c r="I28" s="63"/>
      <c r="J28" s="35">
        <f>SUM(J22:J27)</f>
        <v>-150645</v>
      </c>
      <c r="K28" s="35">
        <f t="shared" ref="K28:O28" si="7">SUM(K22:K27)</f>
        <v>290910</v>
      </c>
      <c r="L28" s="35">
        <f t="shared" si="7"/>
        <v>41555</v>
      </c>
      <c r="M28" s="35">
        <f t="shared" si="7"/>
        <v>415586.04999999981</v>
      </c>
      <c r="N28" s="35">
        <f t="shared" si="7"/>
        <v>669091</v>
      </c>
      <c r="O28" s="36">
        <f t="shared" si="7"/>
        <v>253504.94999999995</v>
      </c>
    </row>
    <row r="29" spans="2:15" ht="20.100000000000001" customHeight="1" x14ac:dyDescent="0.25"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</row>
    <row r="30" spans="2:15" ht="20.100000000000001" customHeight="1" x14ac:dyDescent="0.3">
      <c r="B30" s="57" t="s">
        <v>84</v>
      </c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</row>
    <row r="31" spans="2:15" ht="20.100000000000001" customHeight="1" thickBot="1" x14ac:dyDescent="0.3"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</row>
    <row r="32" spans="2:15" ht="69.95" customHeight="1" x14ac:dyDescent="0.25">
      <c r="B32" s="8" t="s">
        <v>11</v>
      </c>
      <c r="C32" s="9" t="str">
        <f>CONCATENATE("Dernier budget rectificatif ",Donnees!E1-1)</f>
        <v>Dernier budget rectificatif 2015</v>
      </c>
      <c r="D32" s="9" t="str">
        <f>CONCATENATE("Compte financier ",Donnees!E1-1)</f>
        <v>Compte financier 2015</v>
      </c>
      <c r="E32" s="9" t="str">
        <f>CONCATENATE("Ecart compte financier ",Donnees!E1-1, " / Dernier budget rectificatif ",Donnees!E1-1)</f>
        <v>Ecart compte financier 2015 / Dernier budget rectificatif 2015</v>
      </c>
      <c r="F32" s="9" t="str">
        <f>CONCATENATE("Budget initial ",Donnees!E1)</f>
        <v>Budget initial 2016</v>
      </c>
      <c r="G32" s="9" t="str">
        <f>CONCATENATE("Budget rectificatif ",Donnees!E1)</f>
        <v>Budget rectificatif 2016</v>
      </c>
      <c r="H32" s="9" t="str">
        <f>CONCATENATE("Ecart budget rectificatif ",Donnees!E1," / Budget initial ",Donnees!E1)</f>
        <v>Ecart budget rectificatif 2016 / Budget initial 2016</v>
      </c>
      <c r="I32" s="9" t="s">
        <v>12</v>
      </c>
      <c r="J32" s="32" t="str">
        <f>CONCATENATE("Dernier budget rectificatif ",Donnees!E1-1)</f>
        <v>Dernier budget rectificatif 2015</v>
      </c>
      <c r="K32" s="9" t="str">
        <f>CONCATENATE("Compte financier ",Donnees!E1-1)</f>
        <v>Compte financier 2015</v>
      </c>
      <c r="L32" s="9" t="str">
        <f>CONCATENATE("Ecart compte financier ",Donnees!E1-1, " / Dernier budget rectificatif ",Donnees!E1-1)</f>
        <v>Ecart compte financier 2015 / Dernier budget rectificatif 2015</v>
      </c>
      <c r="M32" s="9" t="str">
        <f>CONCATENATE("Budget initial ",Donnees!E1)</f>
        <v>Budget initial 2016</v>
      </c>
      <c r="N32" s="9" t="str">
        <f>CONCATENATE("Budget rectificatif ",Donnees!E1)</f>
        <v>Budget rectificatif 2016</v>
      </c>
      <c r="O32" s="10" t="str">
        <f>CONCATENATE("Ecart budget rectificatif ",Donnees!E1," / Budget initial ",Donnees!E1)</f>
        <v>Ecart budget rectificatif 2016 / Budget initial 2016</v>
      </c>
    </row>
    <row r="33" spans="2:15" ht="24" customHeight="1" x14ac:dyDescent="0.25">
      <c r="B33" s="11" t="s">
        <v>13</v>
      </c>
      <c r="C33" s="12">
        <f t="shared" ref="C33:H33" si="8">IF(J28&lt;0,-J28,0)</f>
        <v>150645</v>
      </c>
      <c r="D33" s="12">
        <f t="shared" si="8"/>
        <v>0</v>
      </c>
      <c r="E33" s="12">
        <f t="shared" si="8"/>
        <v>0</v>
      </c>
      <c r="F33" s="12">
        <f t="shared" si="8"/>
        <v>0</v>
      </c>
      <c r="G33" s="12">
        <f t="shared" si="8"/>
        <v>0</v>
      </c>
      <c r="H33" s="12">
        <f t="shared" si="8"/>
        <v>0</v>
      </c>
      <c r="I33" s="13" t="s">
        <v>14</v>
      </c>
      <c r="J33" s="12">
        <f>IF(J28&gt;0,J28,0)</f>
        <v>0</v>
      </c>
      <c r="K33" s="12">
        <f t="shared" ref="K33:O33" si="9">IF(K28&gt;0,K28,0)</f>
        <v>290910</v>
      </c>
      <c r="L33" s="12">
        <f t="shared" si="9"/>
        <v>41555</v>
      </c>
      <c r="M33" s="12">
        <f t="shared" si="9"/>
        <v>415586.04999999981</v>
      </c>
      <c r="N33" s="12">
        <f t="shared" si="9"/>
        <v>669091</v>
      </c>
      <c r="O33" s="14">
        <f t="shared" si="9"/>
        <v>253504.94999999995</v>
      </c>
    </row>
    <row r="34" spans="2:15" ht="24" customHeight="1" x14ac:dyDescent="0.25">
      <c r="B34" s="87" t="s">
        <v>15</v>
      </c>
      <c r="C34" s="84">
        <f>SUM(SUMIFS(Donnees!$AE$5:$AE$999999,Donnees!$Y$5:$Y$999999,"SPERE1"))</f>
        <v>454233</v>
      </c>
      <c r="D34" s="84">
        <f>SUM(SUMIFS(Donnees!$AF$5:$AF$999999,Donnees!$Y$5:$Y$999999,"SPERE1"))</f>
        <v>599939</v>
      </c>
      <c r="E34" s="84">
        <f>SUM(SUMIFS(Donnees!$AG$5:$AG$999999,Donnees!$Y$5:$Y$999999,"SPERE1"))</f>
        <v>145706</v>
      </c>
      <c r="F34" s="84">
        <f>SUM(SUMIFS(Donnees!$AH$5:$AH$999999,Donnees!$Y$5:$Y$999999,"SPERE1"))</f>
        <v>757054.53</v>
      </c>
      <c r="G34" s="84">
        <f>SUM(SUMIFS(Donnees!$AK$5:$AK$999999,Donnees!$Y$5:$Y$999999,"SPERE1"))</f>
        <v>1218859</v>
      </c>
      <c r="H34" s="84">
        <f>SUM(SUMIFS(Donnees!$AL$5:$AL$999999,Donnees!$Y$5:$Y$999999,"SPERE1"))</f>
        <v>461804.47</v>
      </c>
      <c r="I34" s="13" t="s">
        <v>21</v>
      </c>
      <c r="J34" s="16">
        <f>-SUMIFS(Donnees!$AE$5:$AE$999999,Donnees!$Y$5:$Y$999999,"SPERR1")</f>
        <v>264851</v>
      </c>
      <c r="K34" s="16">
        <f>-SUMIFS(Donnees!$AF$5:$AF$999999,Donnees!$Y$5:$Y$999999,"SPERR1")</f>
        <v>308992</v>
      </c>
      <c r="L34" s="16">
        <f>-SUMIFS(Donnees!$AG$5:$AG$999999,Donnees!$Y$5:$Y$999999,"SPERR1")</f>
        <v>44141</v>
      </c>
      <c r="M34" s="16">
        <f>-SUMIFS(Donnees!$AH$5:$AH$999999,Donnees!$Y$5:$Y$999999,"SPERR1")</f>
        <v>441417.58</v>
      </c>
      <c r="N34" s="16">
        <f>-SUMIFS(Donnees!$AK$5:$AK$999999,Donnees!$Y$5:$Y$999999,"SPERR1")</f>
        <v>710682</v>
      </c>
      <c r="O34" s="17">
        <f>-SUMIFS(Donnees!$AL$5:$AL$999999,Donnees!$Y$5:$Y$999999,"SPERR1")</f>
        <v>269264.42</v>
      </c>
    </row>
    <row r="35" spans="2:15" ht="24" customHeight="1" x14ac:dyDescent="0.25">
      <c r="B35" s="88"/>
      <c r="C35" s="85"/>
      <c r="D35" s="85"/>
      <c r="E35" s="85"/>
      <c r="F35" s="85"/>
      <c r="G35" s="85"/>
      <c r="H35" s="85"/>
      <c r="I35" s="13" t="s">
        <v>22</v>
      </c>
      <c r="J35" s="16">
        <f>-SUMIFS(Donnees!$AE$5:$AE$999999,Donnees!$Y$5:$Y$999999,"SPERR2")</f>
        <v>24600</v>
      </c>
      <c r="K35" s="16">
        <f>-SUMIFS(Donnees!$AF$5:$AF$999999,Donnees!$Y$5:$Y$999999,"SPERR2")</f>
        <v>28700</v>
      </c>
      <c r="L35" s="16">
        <f>-SUMIFS(Donnees!$AG$5:$AG$999999,Donnees!$Y$5:$Y$999999,"SPERR2")</f>
        <v>4100</v>
      </c>
      <c r="M35" s="16">
        <f>-SUMIFS(Donnees!$AH$5:$AH$999999,Donnees!$Y$5:$Y$999999,"SPERR2")</f>
        <v>41000</v>
      </c>
      <c r="N35" s="16">
        <f>-SUMIFS(Donnees!$AK$5:$AK$999999,Donnees!$Y$5:$Y$999999,"SPERR2")</f>
        <v>66010</v>
      </c>
      <c r="O35" s="17">
        <f>-SUMIFS(Donnees!$AL$5:$AL$999999,Donnees!$Y$5:$Y$999999,"SPERR2")</f>
        <v>25010</v>
      </c>
    </row>
    <row r="36" spans="2:15" ht="24" customHeight="1" x14ac:dyDescent="0.25">
      <c r="B36" s="89"/>
      <c r="C36" s="86"/>
      <c r="D36" s="86"/>
      <c r="E36" s="86"/>
      <c r="F36" s="86"/>
      <c r="G36" s="86"/>
      <c r="H36" s="86"/>
      <c r="I36" s="13" t="s">
        <v>6</v>
      </c>
      <c r="J36" s="16">
        <f>-SUMIFS(Donnees!$AE$5:$AE$999999,Donnees!$Y$5:$Y$999999,"SPERR3")-SUMIFS(Donnees!$AE$5:$AE$999999,Donnees!$AA$5:$AA$999999,"756")</f>
        <v>7200</v>
      </c>
      <c r="K36" s="16">
        <f>-SUMIFS(Donnees!$AF$5:$AF$999999,Donnees!$Y$5:$Y$999999,"SPERR3")-SUMIFS(Donnees!$AF$5:$AF$999999,Donnees!$AA$5:$AA$999999,"756")</f>
        <v>8400</v>
      </c>
      <c r="L36" s="16">
        <f>-SUMIFS(Donnees!$AG$5:$AG$999999,Donnees!$Y$5:$Y$999999,"SPERR3")-SUMIFS(Donnees!$AG$5:$AG$999999,Donnees!$AA$5:$AA$999999,"756")</f>
        <v>1200</v>
      </c>
      <c r="M36" s="16">
        <f>-SUMIFS(Donnees!$AH$5:$AH$999999,Donnees!$Y$5:$Y$999999,"SPERR3")-SUMIFS(Donnees!$AH$5:$AH$999999,Donnees!$AA$5:$AA$999999,"756")</f>
        <v>12000</v>
      </c>
      <c r="N36" s="16">
        <f>-SUMIFS(Donnees!$AK$5:$AK$999999,Donnees!$Y$5:$Y$999999,"SPERR3")-SUMIFS(Donnees!$AK$5:$AK$999999,Donnees!$AA$5:$AA$999999,"756")</f>
        <v>19320</v>
      </c>
      <c r="O36" s="17">
        <f>-SUMIFS(Donnees!$AL$5:$AL$999999,Donnees!$Y$5:$Y$999999,"SPERR3")-SUMIFS(Donnees!$AL$5:$AL$999999,Donnees!$AA$5:$AA$999999,"756")</f>
        <v>7320</v>
      </c>
    </row>
    <row r="37" spans="2:15" ht="24" customHeight="1" x14ac:dyDescent="0.25">
      <c r="B37" s="37" t="s">
        <v>23</v>
      </c>
      <c r="C37" s="16">
        <f>SUM(SUMIFS(Donnees!$AE$5:$AE$999999,Donnees!$Y$5:$Y$999999,"SPERE2",Donnees!$AE$5:$AE$999999,"&gt;0"))</f>
        <v>0</v>
      </c>
      <c r="D37" s="16">
        <f>SUM(SUMIFS(Donnees!$AF$5:$AF$999999,Donnees!$Y$5:$Y$999999,"SPERE2",Donnees!$AF$5:$AF$999999,"&gt;0"))</f>
        <v>0</v>
      </c>
      <c r="E37" s="16">
        <f>SUM(SUMIFS(Donnees!$AG$5:$AG$999999,Donnees!$Y$5:$Y$999999,"SPERE2",Donnees!$AG$5:$AG$999999,"&gt;0"))</f>
        <v>0</v>
      </c>
      <c r="F37" s="16">
        <f>SUM(SUMIFS(Donnees!$AH$5:$AH$999999,Donnees!$Y$5:$Y$999999,"SPERE2",Donnees!$AH$5:$AH$999999,"&gt;0"))</f>
        <v>0</v>
      </c>
      <c r="G37" s="16">
        <f>SUM(SUMIFS(Donnees!$AK$5:$AK$999999,Donnees!$Y$5:$Y$999999,"SPERE2",Donnees!$AK$5:$AK$999999,"&gt;0"))</f>
        <v>0</v>
      </c>
      <c r="H37" s="16">
        <f>SUM(SUMIFS(Donnees!$AL$5:$AL$999999,Donnees!$Y$5:$Y$999999,"SPERE2",Donnees!$AL$5:$AL$999999,"&gt;0"))</f>
        <v>0</v>
      </c>
      <c r="I37" s="15" t="s">
        <v>24</v>
      </c>
      <c r="J37" s="16">
        <f>-SUMIFS(Donnees!$AE$5:$AE$999999,Donnees!$Y$5:$Y$999999,"SPERR4",Donnees!$AE$5:$AE$999999,"&lt;0")</f>
        <v>35110</v>
      </c>
      <c r="K37" s="16">
        <f>-SUMIFS(Donnees!$AF$5:$AF$999999,Donnees!$Y$5:$Y$999999,"SPERR4",Donnees!$AF$5:$AF$999999,"&lt;0")</f>
        <v>40961</v>
      </c>
      <c r="L37" s="16">
        <f>-SUMIFS(Donnees!$AG$5:$AG$999999,Donnees!$Y$5:$Y$999999,"SPERR4",Donnees!$AG$5:$AG$999999,"&lt;0")</f>
        <v>5851</v>
      </c>
      <c r="M37" s="16">
        <f>-SUMIFS(Donnees!$AH$5:$AH$999999,Donnees!$Y$5:$Y$999999,"SPERR4",Donnees!$AH$5:$AH$999999,"&lt;0")</f>
        <v>58516.23</v>
      </c>
      <c r="N37" s="16">
        <f>-SUMIFS(Donnees!$AK$5:$AK$999999,Donnees!$Y$5:$Y$999999,"SPERR4",Donnees!$AK$5:$AK$999999,"&lt;0")</f>
        <v>94212</v>
      </c>
      <c r="O37" s="17">
        <f>-SUMIFS(Donnees!$AL$5:$AL$999999,Donnees!$Y$5:$Y$999999,"SPERR4",Donnees!$AL$5:$AL$999999,"&lt;0")</f>
        <v>35695.769999999997</v>
      </c>
    </row>
    <row r="38" spans="2:15" ht="24" customHeight="1" x14ac:dyDescent="0.25">
      <c r="B38" s="38" t="s">
        <v>16</v>
      </c>
      <c r="C38" s="39">
        <f>SUM(C33:C37)</f>
        <v>604878</v>
      </c>
      <c r="D38" s="39">
        <f t="shared" ref="D38:H38" si="10">SUM(D33:D37)</f>
        <v>599939</v>
      </c>
      <c r="E38" s="39">
        <f t="shared" si="10"/>
        <v>145706</v>
      </c>
      <c r="F38" s="39">
        <f t="shared" si="10"/>
        <v>757054.53</v>
      </c>
      <c r="G38" s="39">
        <f t="shared" si="10"/>
        <v>1218859</v>
      </c>
      <c r="H38" s="39">
        <f t="shared" si="10"/>
        <v>461804.47</v>
      </c>
      <c r="I38" s="40" t="s">
        <v>17</v>
      </c>
      <c r="J38" s="41">
        <f>SUM(J33:J37)</f>
        <v>331761</v>
      </c>
      <c r="K38" s="41">
        <f t="shared" ref="K38:O38" si="11">SUM(K33:K37)</f>
        <v>677963</v>
      </c>
      <c r="L38" s="41">
        <f t="shared" si="11"/>
        <v>96847</v>
      </c>
      <c r="M38" s="41">
        <f t="shared" si="11"/>
        <v>968519.85999999987</v>
      </c>
      <c r="N38" s="41">
        <f t="shared" si="11"/>
        <v>1559315</v>
      </c>
      <c r="O38" s="42">
        <f t="shared" si="11"/>
        <v>590795.1399999999</v>
      </c>
    </row>
    <row r="39" spans="2:15" ht="28.5" customHeight="1" thickBot="1" x14ac:dyDescent="0.3">
      <c r="B39" s="43" t="s">
        <v>18</v>
      </c>
      <c r="C39" s="44">
        <f>IF(J38&gt;C38,J38-C38,0)</f>
        <v>0</v>
      </c>
      <c r="D39" s="44">
        <f t="shared" ref="D39:H39" si="12">IF(K38&gt;D38,K38-D38,0)</f>
        <v>78024</v>
      </c>
      <c r="E39" s="44">
        <f t="shared" si="12"/>
        <v>0</v>
      </c>
      <c r="F39" s="44">
        <f t="shared" si="12"/>
        <v>211465.32999999984</v>
      </c>
      <c r="G39" s="44">
        <f t="shared" si="12"/>
        <v>340456</v>
      </c>
      <c r="H39" s="44">
        <f t="shared" si="12"/>
        <v>128990.66999999993</v>
      </c>
      <c r="I39" s="45" t="s">
        <v>86</v>
      </c>
      <c r="J39" s="44">
        <f>IF(C38&gt;J38,C38-J38,0)</f>
        <v>273117</v>
      </c>
      <c r="K39" s="44">
        <f t="shared" ref="K39:O39" si="13">IF(D38&gt;K38,D38-K38,0)</f>
        <v>0</v>
      </c>
      <c r="L39" s="44">
        <f t="shared" si="13"/>
        <v>48859</v>
      </c>
      <c r="M39" s="44">
        <f t="shared" si="13"/>
        <v>0</v>
      </c>
      <c r="N39" s="44">
        <f t="shared" si="13"/>
        <v>0</v>
      </c>
      <c r="O39" s="46">
        <f t="shared" si="13"/>
        <v>0</v>
      </c>
    </row>
    <row r="40" spans="2:15" ht="20.100000000000001" customHeight="1" x14ac:dyDescent="0.25"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</row>
    <row r="41" spans="2:15" ht="20.100000000000001" customHeight="1" x14ac:dyDescent="0.25">
      <c r="B41" s="80" t="s">
        <v>26</v>
      </c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2"/>
    </row>
    <row r="42" spans="2:15" ht="20.100000000000001" customHeight="1" thickBot="1" x14ac:dyDescent="0.35"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</row>
    <row r="43" spans="2:15" ht="69.95" customHeight="1" x14ac:dyDescent="0.25">
      <c r="B43" s="77"/>
      <c r="C43" s="78"/>
      <c r="D43" s="78"/>
      <c r="E43" s="78"/>
      <c r="F43" s="78"/>
      <c r="G43" s="78"/>
      <c r="H43" s="78"/>
      <c r="I43" s="78"/>
      <c r="J43" s="32" t="str">
        <f>CONCATENATE("Dernier budget rectificatif ",Donnees!E1-1)</f>
        <v>Dernier budget rectificatif 2015</v>
      </c>
      <c r="K43" s="9" t="str">
        <f>CONCATENATE("Compte financier ",Donnees!E1-1)</f>
        <v>Compte financier 2015</v>
      </c>
      <c r="L43" s="9" t="str">
        <f>CONCATENATE("Ecart compte financier ",Donnees!E1-1, " / Dernier budget rectificatif ",Donnees!E1-1)</f>
        <v>Ecart compte financier 2015 / Dernier budget rectificatif 2015</v>
      </c>
      <c r="M43" s="9" t="str">
        <f>CONCATENATE("Budget initial ",Donnees!E1)</f>
        <v>Budget initial 2016</v>
      </c>
      <c r="N43" s="9" t="str">
        <f>CONCATENATE("Budget rectificatif ",Donnees!E1)</f>
        <v>Budget rectificatif 2016</v>
      </c>
      <c r="O43" s="10" t="str">
        <f>CONCATENATE("Ecart budget rectificatif ",Donnees!E1," / Budget initial ",Donnees!E1)</f>
        <v>Ecart budget rectificatif 2016 / Budget initial 2016</v>
      </c>
    </row>
    <row r="44" spans="2:15" ht="15" customHeight="1" x14ac:dyDescent="0.25">
      <c r="B44" s="72" t="s">
        <v>29</v>
      </c>
      <c r="C44" s="73"/>
      <c r="D44" s="73"/>
      <c r="E44" s="73"/>
      <c r="F44" s="73"/>
      <c r="G44" s="73"/>
      <c r="H44" s="73"/>
      <c r="I44" s="73"/>
      <c r="J44" s="47">
        <f>C39-J39</f>
        <v>-273117</v>
      </c>
      <c r="K44" s="47">
        <f t="shared" ref="K44:O44" si="14">D39-K39</f>
        <v>78024</v>
      </c>
      <c r="L44" s="47">
        <f t="shared" si="14"/>
        <v>-48859</v>
      </c>
      <c r="M44" s="47">
        <f t="shared" si="14"/>
        <v>211465.32999999984</v>
      </c>
      <c r="N44" s="47">
        <f t="shared" si="14"/>
        <v>340456</v>
      </c>
      <c r="O44" s="48">
        <f t="shared" si="14"/>
        <v>128990.66999999993</v>
      </c>
    </row>
    <row r="45" spans="2:15" ht="15" customHeight="1" x14ac:dyDescent="0.25">
      <c r="B45" s="72" t="s">
        <v>30</v>
      </c>
      <c r="C45" s="73"/>
      <c r="D45" s="73"/>
      <c r="E45" s="73"/>
      <c r="F45" s="73"/>
      <c r="G45" s="73"/>
      <c r="H45" s="73"/>
      <c r="I45" s="73"/>
      <c r="J45" s="49">
        <f t="shared" ref="J45:O45" si="15">J44-J46</f>
        <v>-273117</v>
      </c>
      <c r="K45" s="49">
        <f t="shared" si="15"/>
        <v>78024</v>
      </c>
      <c r="L45" s="49">
        <f t="shared" si="15"/>
        <v>-48859</v>
      </c>
      <c r="M45" s="49">
        <f t="shared" si="15"/>
        <v>211465.32999999984</v>
      </c>
      <c r="N45" s="49">
        <f t="shared" si="15"/>
        <v>340456</v>
      </c>
      <c r="O45" s="48">
        <f t="shared" si="15"/>
        <v>128990.66999999993</v>
      </c>
    </row>
    <row r="46" spans="2:15" ht="15" customHeight="1" x14ac:dyDescent="0.25">
      <c r="B46" s="72" t="s">
        <v>31</v>
      </c>
      <c r="C46" s="73"/>
      <c r="D46" s="73"/>
      <c r="E46" s="73"/>
      <c r="F46" s="73"/>
      <c r="G46" s="73"/>
      <c r="H46" s="73"/>
      <c r="I46" s="73"/>
      <c r="J46" s="53"/>
      <c r="K46" s="53"/>
      <c r="L46" s="53"/>
      <c r="M46" s="53"/>
      <c r="N46" s="53"/>
      <c r="O46" s="54"/>
    </row>
    <row r="47" spans="2:15" ht="15" customHeight="1" x14ac:dyDescent="0.25">
      <c r="B47" s="72" t="s">
        <v>32</v>
      </c>
      <c r="C47" s="73"/>
      <c r="D47" s="73"/>
      <c r="E47" s="73"/>
      <c r="F47" s="73"/>
      <c r="G47" s="73"/>
      <c r="H47" s="73"/>
      <c r="I47" s="73"/>
      <c r="J47" s="49">
        <f>J48+J49</f>
        <v>39800</v>
      </c>
      <c r="K47" s="49">
        <f t="shared" ref="K47:O47" si="16">K48+K49</f>
        <v>43600</v>
      </c>
      <c r="L47" s="49">
        <f t="shared" si="16"/>
        <v>15000</v>
      </c>
      <c r="M47" s="49">
        <f t="shared" si="16"/>
        <v>21000</v>
      </c>
      <c r="N47" s="49">
        <f t="shared" si="16"/>
        <v>24450</v>
      </c>
      <c r="O47" s="48">
        <f t="shared" si="16"/>
        <v>53450</v>
      </c>
    </row>
    <row r="48" spans="2:15" ht="15" customHeight="1" x14ac:dyDescent="0.25">
      <c r="B48" s="72" t="s">
        <v>33</v>
      </c>
      <c r="C48" s="73"/>
      <c r="D48" s="73"/>
      <c r="E48" s="73"/>
      <c r="F48" s="73"/>
      <c r="G48" s="73"/>
      <c r="H48" s="73"/>
      <c r="I48" s="73"/>
      <c r="J48" s="49">
        <f>SUMIFS(Donnees!$AE$6:$AE$1000000,Donnees!$Y$6:$Y$1000000,"SPTRE1")</f>
        <v>-8000</v>
      </c>
      <c r="K48" s="49">
        <f>SUMIFS(Donnees!$AF$6:$AF$1000000,Donnees!$Y$6:$Y$1000000,"SPTRE1")</f>
        <v>-10000</v>
      </c>
      <c r="L48" s="49">
        <f>SUMIFS(Donnees!$AG$6:$AG$1000000,Donnees!$Y$6:$Y$1000000,"SPTRE1")</f>
        <v>-10000</v>
      </c>
      <c r="M48" s="49">
        <f>SUMIFS(Donnees!$AH$6:$AH$1000000,Donnees!$Y$6:$Y$1000000,"SPTRE1")</f>
        <v>-16000</v>
      </c>
      <c r="N48" s="49">
        <f>SUMIFS(Donnees!$AK$6:$AK$1000000,Donnees!$Y$6:$Y$1000000,"SPTRE1")</f>
        <v>-3000</v>
      </c>
      <c r="O48" s="48">
        <f>SUMIFS(Donnees!$AL$6:$AL$1000000,Donnees!$Y$6:$Y$1000000,"SPTRE1")</f>
        <v>-28000</v>
      </c>
    </row>
    <row r="49" spans="2:15" ht="15" customHeight="1" thickBot="1" x14ac:dyDescent="0.3">
      <c r="B49" s="74" t="s">
        <v>25</v>
      </c>
      <c r="C49" s="75"/>
      <c r="D49" s="75"/>
      <c r="E49" s="75"/>
      <c r="F49" s="75"/>
      <c r="G49" s="75"/>
      <c r="H49" s="75"/>
      <c r="I49" s="76"/>
      <c r="J49" s="44">
        <f>SUMIFS(Donnees!$AE$6:$AE$1000000,Donnees!$Y$6:$Y$1000000,"SPTRE2")</f>
        <v>47800</v>
      </c>
      <c r="K49" s="44">
        <f>SUMIFS(Donnees!$AF$6:$AF$1000000,Donnees!$Y$6:$Y$1000000,"SPTRE2")</f>
        <v>53600</v>
      </c>
      <c r="L49" s="44">
        <f>SUMIFS(Donnees!$AG$6:$AG$1000000,Donnees!$Y$6:$Y$1000000,"SPTRE2")</f>
        <v>25000</v>
      </c>
      <c r="M49" s="44">
        <f>SUMIFS(Donnees!$AH$6:$AH$1000000,Donnees!$Y$6:$Y$1000000,"SPTRE2")</f>
        <v>37000</v>
      </c>
      <c r="N49" s="44">
        <f>SUMIFS(Donnees!$AK$6:$AK$1000000,Donnees!$Y$6:$Y$1000000,"SPTRE2")</f>
        <v>27450</v>
      </c>
      <c r="O49" s="46">
        <f>SUMIFS(Donnees!$AL$6:$AL$1000000,Donnees!$Y$6:$Y$1000000,"SPTRE2")</f>
        <v>81450</v>
      </c>
    </row>
  </sheetData>
  <mergeCells count="47">
    <mergeCell ref="D13:D14"/>
    <mergeCell ref="E13:E14"/>
    <mergeCell ref="F13:F14"/>
    <mergeCell ref="G13:G14"/>
    <mergeCell ref="H13:H14"/>
    <mergeCell ref="B2:O2"/>
    <mergeCell ref="B6:O6"/>
    <mergeCell ref="B4:O4"/>
    <mergeCell ref="F34:F36"/>
    <mergeCell ref="G34:G36"/>
    <mergeCell ref="H34:H36"/>
    <mergeCell ref="D34:D36"/>
    <mergeCell ref="E34:E36"/>
    <mergeCell ref="B34:B36"/>
    <mergeCell ref="C34:C36"/>
    <mergeCell ref="B7:O7"/>
    <mergeCell ref="B8:O8"/>
    <mergeCell ref="B9:O9"/>
    <mergeCell ref="B31:O31"/>
    <mergeCell ref="B13:B14"/>
    <mergeCell ref="C13:C14"/>
    <mergeCell ref="B40:O40"/>
    <mergeCell ref="B48:I48"/>
    <mergeCell ref="B49:I49"/>
    <mergeCell ref="B43:I43"/>
    <mergeCell ref="B44:I44"/>
    <mergeCell ref="B45:I45"/>
    <mergeCell ref="B46:I46"/>
    <mergeCell ref="B47:I47"/>
    <mergeCell ref="B42:O42"/>
    <mergeCell ref="B41:O41"/>
    <mergeCell ref="B1:M1"/>
    <mergeCell ref="B18:O18"/>
    <mergeCell ref="B19:O19"/>
    <mergeCell ref="B30:O30"/>
    <mergeCell ref="B20:O20"/>
    <mergeCell ref="B29:O29"/>
    <mergeCell ref="B27:I27"/>
    <mergeCell ref="B28:I28"/>
    <mergeCell ref="B21:I21"/>
    <mergeCell ref="B22:I22"/>
    <mergeCell ref="B23:I23"/>
    <mergeCell ref="B24:I24"/>
    <mergeCell ref="B25:I25"/>
    <mergeCell ref="B26:I26"/>
    <mergeCell ref="B3:O3"/>
    <mergeCell ref="B5:O5"/>
  </mergeCells>
  <pageMargins left="0.70866141732283472" right="0.70866141732283472" top="0.74803149606299213" bottom="0.74803149606299213" header="0.31496062992125984" footer="0.31496062992125984"/>
  <pageSetup paperSize="9" scale="37" fitToHeight="2" orientation="landscape" r:id="rId1"/>
  <rowBreaks count="3" manualBreakCount="3">
    <brk id="17" min="1" max="14" man="1"/>
    <brk id="28" min="1" max="14" man="1"/>
    <brk id="39" min="1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87"/>
  <sheetViews>
    <sheetView topLeftCell="R20" workbookViewId="0">
      <selection activeCell="AF38" sqref="AF38"/>
    </sheetView>
  </sheetViews>
  <sheetFormatPr baseColWidth="10" defaultRowHeight="15" x14ac:dyDescent="0.25"/>
  <cols>
    <col min="1" max="1" width="14.5703125" style="1" bestFit="1" customWidth="1" collapsed="1"/>
    <col min="2" max="2" width="11.85546875" style="1" bestFit="1" customWidth="1" collapsed="1"/>
    <col min="3" max="3" width="11.28515625" style="1" bestFit="1" customWidth="1" collapsed="1"/>
    <col min="4" max="4" width="19.5703125" style="1" bestFit="1" customWidth="1" collapsed="1"/>
    <col min="5" max="8" width="11.42578125" style="1" collapsed="1"/>
    <col min="9" max="9" width="13.85546875" style="2" bestFit="1" customWidth="1" collapsed="1"/>
    <col min="10" max="10" width="14.140625" style="2" bestFit="1" customWidth="1" collapsed="1"/>
    <col min="11" max="11" width="13.5703125" style="4" customWidth="1" collapsed="1"/>
    <col min="12" max="12" width="24.7109375" style="4" customWidth="1" collapsed="1"/>
    <col min="13" max="14" width="11.42578125" style="4" customWidth="1" collapsed="1"/>
    <col min="15" max="15" width="14.28515625" style="4" customWidth="1" collapsed="1"/>
    <col min="16" max="17" width="11.42578125" style="4" customWidth="1" collapsed="1"/>
    <col min="18" max="18" width="15.7109375" style="4" customWidth="1" collapsed="1"/>
    <col min="19" max="19" width="11.42578125" style="4" customWidth="1" collapsed="1"/>
    <col min="20" max="25" width="11.42578125" style="3" customWidth="1" collapsed="1"/>
    <col min="26" max="28" width="11.42578125" style="3"/>
    <col min="29" max="30" width="11.42578125" style="3" collapsed="1"/>
    <col min="31" max="31" width="16.5703125" style="3" customWidth="1" collapsed="1"/>
    <col min="32" max="32" width="15" style="3" customWidth="1" collapsed="1"/>
    <col min="33" max="33" width="11.42578125" style="3" collapsed="1"/>
    <col min="34" max="34" width="14" style="3" customWidth="1" collapsed="1"/>
    <col min="35" max="35" width="11.42578125" style="3" collapsed="1"/>
    <col min="36" max="36" width="13.28515625" style="3" customWidth="1" collapsed="1"/>
    <col min="37" max="37" width="14.85546875" style="3" customWidth="1" collapsed="1"/>
    <col min="38" max="38" width="12.140625" style="3" bestFit="1" customWidth="1" collapsed="1"/>
    <col min="39" max="50" width="11.42578125" style="3" hidden="1" customWidth="1" collapsed="1"/>
    <col min="51" max="51" width="11.42578125" style="3" hidden="1" customWidth="1"/>
    <col min="52" max="54" width="11.42578125" style="3"/>
    <col min="55" max="16384" width="11.42578125" style="3" collapsed="1"/>
  </cols>
  <sheetData>
    <row r="1" spans="1:54" customFormat="1" x14ac:dyDescent="0.25">
      <c r="A1" s="1" t="s">
        <v>93</v>
      </c>
      <c r="B1" t="str">
        <f>AM6</f>
        <v>IND</v>
      </c>
      <c r="C1" s="52" t="str">
        <f>AN6</f>
        <v>Qualiac développement</v>
      </c>
      <c r="D1" s="1" t="s">
        <v>94</v>
      </c>
      <c r="E1">
        <f>AR6</f>
        <v>2016</v>
      </c>
      <c r="F1" s="52"/>
    </row>
    <row r="2" spans="1:54" customFormat="1" x14ac:dyDescent="0.25">
      <c r="A2" s="1" t="s">
        <v>95</v>
      </c>
      <c r="B2" t="str">
        <f>AS6</f>
        <v>CENTRE</v>
      </c>
      <c r="C2" t="str">
        <f>AT6</f>
        <v>Centre</v>
      </c>
      <c r="D2" s="1" t="s">
        <v>97</v>
      </c>
      <c r="E2" t="str">
        <f>AU6</f>
        <v>DAT</v>
      </c>
      <c r="F2" s="52"/>
    </row>
    <row r="3" spans="1:54" customFormat="1" x14ac:dyDescent="0.25">
      <c r="A3" s="1" t="s">
        <v>96</v>
      </c>
      <c r="B3" t="str">
        <f>AV6</f>
        <v>SP</v>
      </c>
      <c r="C3" t="str">
        <f>AW6</f>
        <v>Situation patrimoniale</v>
      </c>
      <c r="D3" s="1" t="s">
        <v>97</v>
      </c>
      <c r="E3" t="str">
        <f>AX6</f>
        <v>SP</v>
      </c>
      <c r="F3" s="52"/>
    </row>
    <row r="4" spans="1:54" customFormat="1" x14ac:dyDescent="0.25">
      <c r="A4" s="1" t="s">
        <v>98</v>
      </c>
      <c r="B4" t="str">
        <f>AO6</f>
        <v>283345</v>
      </c>
      <c r="C4" s="1" t="s">
        <v>99</v>
      </c>
      <c r="D4" t="str">
        <f>AP6</f>
        <v>NID</v>
      </c>
      <c r="E4" s="1" t="s">
        <v>100</v>
      </c>
      <c r="F4" s="52" t="str">
        <f>AQ6</f>
        <v>08/06/2015</v>
      </c>
    </row>
    <row r="5" spans="1:54" s="5" customFormat="1" x14ac:dyDescent="0.25">
      <c r="A5" s="5" t="s">
        <v>34</v>
      </c>
      <c r="B5" s="5" t="s">
        <v>35</v>
      </c>
      <c r="C5" s="5" t="s">
        <v>36</v>
      </c>
      <c r="D5" s="5" t="s">
        <v>37</v>
      </c>
      <c r="E5" s="5" t="s">
        <v>38</v>
      </c>
      <c r="F5" s="5" t="s">
        <v>39</v>
      </c>
      <c r="G5" s="5" t="s">
        <v>40</v>
      </c>
      <c r="H5" s="5" t="s">
        <v>41</v>
      </c>
      <c r="I5" s="5" t="s">
        <v>42</v>
      </c>
      <c r="J5" s="5" t="s">
        <v>43</v>
      </c>
      <c r="K5" s="5" t="s">
        <v>44</v>
      </c>
      <c r="L5" s="5" t="s">
        <v>45</v>
      </c>
      <c r="M5" s="5" t="s">
        <v>46</v>
      </c>
      <c r="N5" s="5" t="s">
        <v>47</v>
      </c>
      <c r="O5" s="5" t="s">
        <v>48</v>
      </c>
      <c r="P5" s="5" t="s">
        <v>49</v>
      </c>
      <c r="Q5" s="5" t="s">
        <v>50</v>
      </c>
      <c r="R5" s="5" t="s">
        <v>51</v>
      </c>
      <c r="S5" s="5" t="s">
        <v>52</v>
      </c>
      <c r="T5" s="5" t="s">
        <v>53</v>
      </c>
      <c r="U5" s="5" t="s">
        <v>54</v>
      </c>
      <c r="V5" s="5" t="s">
        <v>55</v>
      </c>
      <c r="W5" s="5" t="s">
        <v>56</v>
      </c>
      <c r="X5" s="5" t="s">
        <v>57</v>
      </c>
      <c r="Y5" s="5" t="s">
        <v>58</v>
      </c>
      <c r="Z5" s="5" t="s">
        <v>59</v>
      </c>
      <c r="AA5" s="5" t="s">
        <v>60</v>
      </c>
      <c r="AB5" s="5" t="s">
        <v>61</v>
      </c>
      <c r="AC5" s="5" t="s">
        <v>62</v>
      </c>
      <c r="AD5" s="5" t="s">
        <v>63</v>
      </c>
      <c r="AE5" s="5" t="s">
        <v>64</v>
      </c>
      <c r="AF5" s="5" t="s">
        <v>65</v>
      </c>
      <c r="AG5" s="5" t="s">
        <v>66</v>
      </c>
      <c r="AH5" s="5" t="s">
        <v>67</v>
      </c>
      <c r="AI5" s="5" t="s">
        <v>68</v>
      </c>
      <c r="AJ5" s="5" t="s">
        <v>69</v>
      </c>
      <c r="AK5" s="5" t="s">
        <v>70</v>
      </c>
      <c r="AL5" s="5" t="s">
        <v>71</v>
      </c>
      <c r="AM5" s="5" t="s">
        <v>72</v>
      </c>
      <c r="AN5" s="5" t="s">
        <v>73</v>
      </c>
      <c r="AO5" s="5" t="s">
        <v>74</v>
      </c>
      <c r="AP5" s="5" t="s">
        <v>75</v>
      </c>
      <c r="AQ5" s="5" t="s">
        <v>76</v>
      </c>
      <c r="AR5" s="5" t="s">
        <v>77</v>
      </c>
      <c r="AS5" s="5" t="s">
        <v>27</v>
      </c>
      <c r="AT5" s="5" t="s">
        <v>78</v>
      </c>
      <c r="AU5" s="5" t="s">
        <v>79</v>
      </c>
      <c r="AV5" s="5" t="s">
        <v>80</v>
      </c>
      <c r="AW5" s="5" t="s">
        <v>81</v>
      </c>
      <c r="AX5" s="5" t="s">
        <v>82</v>
      </c>
      <c r="AY5" s="5" t="s">
        <v>102</v>
      </c>
    </row>
    <row r="6" spans="1:54" customFormat="1" x14ac:dyDescent="0.25">
      <c r="A6" s="5" t="s">
        <v>104</v>
      </c>
      <c r="B6" s="5" t="s">
        <v>105</v>
      </c>
      <c r="C6" s="5" t="s">
        <v>106</v>
      </c>
      <c r="D6" s="5" t="s">
        <v>107</v>
      </c>
      <c r="E6" s="5" t="s">
        <v>108</v>
      </c>
      <c r="F6" s="5" t="s">
        <v>109</v>
      </c>
      <c r="G6" s="5" t="s">
        <v>110</v>
      </c>
      <c r="H6" s="5" t="s">
        <v>111</v>
      </c>
      <c r="I6" s="5" t="s">
        <v>112</v>
      </c>
      <c r="L6" s="5" t="s">
        <v>113</v>
      </c>
      <c r="O6" s="5" t="s">
        <v>113</v>
      </c>
      <c r="R6" s="5" t="s">
        <v>113</v>
      </c>
      <c r="S6" s="5" t="s">
        <v>114</v>
      </c>
      <c r="T6" s="5" t="s">
        <v>115</v>
      </c>
      <c r="U6" s="5" t="s">
        <v>126</v>
      </c>
      <c r="V6" s="5" t="s">
        <v>127</v>
      </c>
      <c r="W6" s="5" t="s">
        <v>136</v>
      </c>
      <c r="X6" s="5" t="s">
        <v>137</v>
      </c>
      <c r="Y6" s="5" t="s">
        <v>138</v>
      </c>
      <c r="Z6" s="5" t="s">
        <v>139</v>
      </c>
      <c r="AA6" s="5" t="s">
        <v>201</v>
      </c>
      <c r="AB6" s="5" t="s">
        <v>202</v>
      </c>
      <c r="AE6" s="6">
        <v>29401</v>
      </c>
      <c r="AF6" s="6">
        <v>34301</v>
      </c>
      <c r="AG6" s="6">
        <v>4900</v>
      </c>
      <c r="AH6" s="6">
        <v>49001.56</v>
      </c>
      <c r="AI6" s="6">
        <v>68602</v>
      </c>
      <c r="AJ6" s="6">
        <v>10290</v>
      </c>
      <c r="AK6" s="6">
        <v>78892</v>
      </c>
      <c r="AL6" s="6">
        <v>29890.440000000002</v>
      </c>
      <c r="AM6" t="s">
        <v>122</v>
      </c>
      <c r="AN6" s="4" t="s">
        <v>123</v>
      </c>
      <c r="AO6" t="s">
        <v>203</v>
      </c>
      <c r="AP6" t="s">
        <v>204</v>
      </c>
      <c r="AQ6" s="93" t="s">
        <v>205</v>
      </c>
      <c r="AR6">
        <v>2016</v>
      </c>
      <c r="AS6" t="s">
        <v>104</v>
      </c>
      <c r="AT6" t="s">
        <v>105</v>
      </c>
      <c r="AU6" t="s">
        <v>124</v>
      </c>
      <c r="AV6" t="s">
        <v>114</v>
      </c>
      <c r="AW6" t="s">
        <v>125</v>
      </c>
      <c r="AX6" t="s">
        <v>114</v>
      </c>
      <c r="AY6" s="6"/>
      <c r="AZ6" s="6"/>
      <c r="BA6" s="6"/>
      <c r="BB6" s="6"/>
    </row>
    <row r="7" spans="1:54" x14ac:dyDescent="0.25">
      <c r="A7" s="5" t="s">
        <v>104</v>
      </c>
      <c r="B7" s="5" t="s">
        <v>105</v>
      </c>
      <c r="C7" s="5" t="s">
        <v>106</v>
      </c>
      <c r="D7" s="5" t="s">
        <v>107</v>
      </c>
      <c r="E7" s="5" t="s">
        <v>108</v>
      </c>
      <c r="F7" s="5" t="s">
        <v>109</v>
      </c>
      <c r="G7" s="5" t="s">
        <v>110</v>
      </c>
      <c r="H7" s="5" t="s">
        <v>111</v>
      </c>
      <c r="I7" s="5" t="s">
        <v>112</v>
      </c>
      <c r="L7" s="5" t="s">
        <v>113</v>
      </c>
      <c r="O7" s="5" t="s">
        <v>113</v>
      </c>
      <c r="R7" s="5" t="s">
        <v>113</v>
      </c>
      <c r="S7" s="5" t="s">
        <v>114</v>
      </c>
      <c r="T7" s="5" t="s">
        <v>115</v>
      </c>
      <c r="U7" s="5" t="s">
        <v>126</v>
      </c>
      <c r="V7" s="5" t="s">
        <v>127</v>
      </c>
      <c r="W7" s="5" t="s">
        <v>136</v>
      </c>
      <c r="X7" s="5" t="s">
        <v>137</v>
      </c>
      <c r="Y7" s="5" t="s">
        <v>138</v>
      </c>
      <c r="Z7" s="5" t="s">
        <v>139</v>
      </c>
      <c r="AA7" s="5" t="s">
        <v>201</v>
      </c>
      <c r="AB7" s="5" t="s">
        <v>202</v>
      </c>
      <c r="AE7" s="6">
        <v>-2400</v>
      </c>
      <c r="AF7" s="6">
        <v>-2800</v>
      </c>
      <c r="AG7" s="6">
        <v>-400</v>
      </c>
      <c r="AH7" s="6">
        <v>-4000</v>
      </c>
      <c r="AI7" s="6">
        <v>-5600</v>
      </c>
      <c r="AJ7" s="6">
        <v>-840</v>
      </c>
      <c r="AK7" s="6">
        <v>-6440</v>
      </c>
      <c r="AL7" s="6">
        <v>-2440</v>
      </c>
      <c r="AY7" s="6"/>
      <c r="AZ7" s="6"/>
      <c r="BA7" s="6"/>
      <c r="BB7" s="6"/>
    </row>
    <row r="8" spans="1:54" x14ac:dyDescent="0.25">
      <c r="A8" s="5" t="s">
        <v>104</v>
      </c>
      <c r="B8" s="5" t="s">
        <v>105</v>
      </c>
      <c r="C8" s="5" t="s">
        <v>106</v>
      </c>
      <c r="D8" s="5" t="s">
        <v>107</v>
      </c>
      <c r="E8" s="5" t="s">
        <v>108</v>
      </c>
      <c r="F8" s="5" t="s">
        <v>109</v>
      </c>
      <c r="G8" s="5" t="s">
        <v>110</v>
      </c>
      <c r="H8" s="5" t="s">
        <v>111</v>
      </c>
      <c r="I8" s="5" t="s">
        <v>112</v>
      </c>
      <c r="L8" s="5" t="s">
        <v>113</v>
      </c>
      <c r="O8" s="5" t="s">
        <v>113</v>
      </c>
      <c r="R8" s="5" t="s">
        <v>113</v>
      </c>
      <c r="S8" s="5" t="s">
        <v>114</v>
      </c>
      <c r="T8" s="5" t="s">
        <v>115</v>
      </c>
      <c r="U8" s="5" t="s">
        <v>126</v>
      </c>
      <c r="V8" s="5" t="s">
        <v>127</v>
      </c>
      <c r="W8" s="5" t="s">
        <v>136</v>
      </c>
      <c r="X8" s="5" t="s">
        <v>137</v>
      </c>
      <c r="Y8" s="5" t="s">
        <v>138</v>
      </c>
      <c r="Z8" s="5" t="s">
        <v>139</v>
      </c>
      <c r="AA8" s="5" t="s">
        <v>201</v>
      </c>
      <c r="AB8" s="5" t="s">
        <v>202</v>
      </c>
      <c r="AE8" s="6">
        <v>-68</v>
      </c>
      <c r="AF8" s="6">
        <v>-79</v>
      </c>
      <c r="AG8" s="6">
        <v>-11</v>
      </c>
      <c r="AH8" s="6">
        <v>-113</v>
      </c>
      <c r="AI8" s="6">
        <v>-158</v>
      </c>
      <c r="AJ8" s="6">
        <v>-24</v>
      </c>
      <c r="AK8" s="6">
        <v>-182</v>
      </c>
      <c r="AL8" s="6">
        <v>-69</v>
      </c>
      <c r="AY8" s="6"/>
      <c r="AZ8" s="6"/>
      <c r="BA8" s="6"/>
      <c r="BB8" s="6"/>
    </row>
    <row r="9" spans="1:54" x14ac:dyDescent="0.25">
      <c r="A9" s="5" t="s">
        <v>104</v>
      </c>
      <c r="B9" s="5" t="s">
        <v>105</v>
      </c>
      <c r="C9" s="5" t="s">
        <v>106</v>
      </c>
      <c r="D9" s="5" t="s">
        <v>107</v>
      </c>
      <c r="E9" s="5" t="s">
        <v>108</v>
      </c>
      <c r="F9" s="5" t="s">
        <v>109</v>
      </c>
      <c r="G9" s="5" t="s">
        <v>110</v>
      </c>
      <c r="H9" s="5" t="s">
        <v>111</v>
      </c>
      <c r="I9" s="5" t="s">
        <v>112</v>
      </c>
      <c r="L9" s="5" t="s">
        <v>113</v>
      </c>
      <c r="O9" s="5" t="s">
        <v>113</v>
      </c>
      <c r="R9" s="5" t="s">
        <v>113</v>
      </c>
      <c r="S9" s="5" t="s">
        <v>114</v>
      </c>
      <c r="T9" s="5" t="s">
        <v>115</v>
      </c>
      <c r="U9" s="5" t="s">
        <v>126</v>
      </c>
      <c r="V9" s="5" t="s">
        <v>127</v>
      </c>
      <c r="W9" s="5" t="s">
        <v>136</v>
      </c>
      <c r="X9" s="5" t="s">
        <v>137</v>
      </c>
      <c r="Y9" s="5" t="s">
        <v>138</v>
      </c>
      <c r="Z9" s="5" t="s">
        <v>139</v>
      </c>
      <c r="AA9" s="5" t="s">
        <v>201</v>
      </c>
      <c r="AB9" s="5" t="s">
        <v>202</v>
      </c>
      <c r="AE9" s="6">
        <v>-3480</v>
      </c>
      <c r="AF9" s="6">
        <v>-4060</v>
      </c>
      <c r="AG9" s="6">
        <v>-580</v>
      </c>
      <c r="AH9" s="6">
        <v>-5800</v>
      </c>
      <c r="AI9" s="6">
        <v>-8120</v>
      </c>
      <c r="AJ9" s="6">
        <v>-1218</v>
      </c>
      <c r="AK9" s="6">
        <v>-9338</v>
      </c>
      <c r="AL9" s="6">
        <v>-3538</v>
      </c>
      <c r="AY9" s="6"/>
      <c r="AZ9" s="6"/>
      <c r="BA9" s="6"/>
      <c r="BB9" s="6"/>
    </row>
    <row r="10" spans="1:54" x14ac:dyDescent="0.25">
      <c r="A10" s="5" t="s">
        <v>104</v>
      </c>
      <c r="B10" s="5" t="s">
        <v>105</v>
      </c>
      <c r="C10" s="5" t="s">
        <v>106</v>
      </c>
      <c r="D10" s="5" t="s">
        <v>107</v>
      </c>
      <c r="E10" s="5" t="s">
        <v>108</v>
      </c>
      <c r="F10" s="5" t="s">
        <v>109</v>
      </c>
      <c r="G10" s="5" t="s">
        <v>110</v>
      </c>
      <c r="H10" s="5" t="s">
        <v>111</v>
      </c>
      <c r="I10" s="5" t="s">
        <v>112</v>
      </c>
      <c r="L10" s="5" t="s">
        <v>113</v>
      </c>
      <c r="O10" s="5" t="s">
        <v>113</v>
      </c>
      <c r="R10" s="5" t="s">
        <v>113</v>
      </c>
      <c r="S10" s="5" t="s">
        <v>114</v>
      </c>
      <c r="T10" s="5" t="s">
        <v>115</v>
      </c>
      <c r="U10" s="5" t="s">
        <v>126</v>
      </c>
      <c r="V10" s="5" t="s">
        <v>127</v>
      </c>
      <c r="W10" s="5" t="s">
        <v>136</v>
      </c>
      <c r="X10" s="5" t="s">
        <v>137</v>
      </c>
      <c r="Y10" s="5" t="s">
        <v>138</v>
      </c>
      <c r="Z10" s="5" t="s">
        <v>139</v>
      </c>
      <c r="AA10" s="5" t="s">
        <v>206</v>
      </c>
      <c r="AB10" s="5" t="s">
        <v>207</v>
      </c>
      <c r="AE10" s="6">
        <v>1195</v>
      </c>
      <c r="AF10" s="6">
        <v>1394</v>
      </c>
      <c r="AG10" s="6">
        <v>199</v>
      </c>
      <c r="AH10" s="6">
        <v>1992</v>
      </c>
      <c r="AI10" s="6">
        <v>2789</v>
      </c>
      <c r="AJ10" s="6">
        <v>418</v>
      </c>
      <c r="AK10" s="6">
        <v>3207</v>
      </c>
      <c r="AL10" s="6">
        <v>1215</v>
      </c>
      <c r="AY10" s="6"/>
      <c r="AZ10" s="6"/>
      <c r="BA10" s="6"/>
      <c r="BB10" s="6"/>
    </row>
    <row r="11" spans="1:54" x14ac:dyDescent="0.25">
      <c r="A11" s="5" t="s">
        <v>104</v>
      </c>
      <c r="B11" s="5" t="s">
        <v>105</v>
      </c>
      <c r="C11" s="5" t="s">
        <v>106</v>
      </c>
      <c r="D11" s="5" t="s">
        <v>107</v>
      </c>
      <c r="E11" s="5" t="s">
        <v>108</v>
      </c>
      <c r="F11" s="5" t="s">
        <v>109</v>
      </c>
      <c r="G11" s="5" t="s">
        <v>110</v>
      </c>
      <c r="H11" s="5" t="s">
        <v>111</v>
      </c>
      <c r="I11" s="5" t="s">
        <v>112</v>
      </c>
      <c r="L11" s="5" t="s">
        <v>113</v>
      </c>
      <c r="O11" s="5" t="s">
        <v>113</v>
      </c>
      <c r="R11" s="5" t="s">
        <v>113</v>
      </c>
      <c r="S11" s="5" t="s">
        <v>114</v>
      </c>
      <c r="T11" s="5" t="s">
        <v>115</v>
      </c>
      <c r="U11" s="5" t="s">
        <v>126</v>
      </c>
      <c r="V11" s="5" t="s">
        <v>127</v>
      </c>
      <c r="W11" s="5" t="s">
        <v>136</v>
      </c>
      <c r="X11" s="5" t="s">
        <v>137</v>
      </c>
      <c r="Y11" s="5" t="s">
        <v>138</v>
      </c>
      <c r="Z11" s="5" t="s">
        <v>139</v>
      </c>
      <c r="AA11" s="5" t="s">
        <v>206</v>
      </c>
      <c r="AB11" s="5" t="s">
        <v>207</v>
      </c>
      <c r="AE11" s="6">
        <v>-718</v>
      </c>
      <c r="AF11" s="6">
        <v>-837</v>
      </c>
      <c r="AG11" s="6">
        <v>-119</v>
      </c>
      <c r="AH11" s="6">
        <v>-1196</v>
      </c>
      <c r="AI11" s="6">
        <v>-1674</v>
      </c>
      <c r="AJ11" s="6">
        <v>-251</v>
      </c>
      <c r="AK11" s="6">
        <v>-1925</v>
      </c>
      <c r="AL11" s="6">
        <v>-729</v>
      </c>
      <c r="AY11" s="6"/>
      <c r="AZ11" s="6"/>
      <c r="BA11" s="6"/>
      <c r="BB11" s="6"/>
    </row>
    <row r="12" spans="1:54" x14ac:dyDescent="0.25">
      <c r="A12" s="5" t="s">
        <v>104</v>
      </c>
      <c r="B12" s="5" t="s">
        <v>105</v>
      </c>
      <c r="C12" s="5" t="s">
        <v>106</v>
      </c>
      <c r="D12" s="5" t="s">
        <v>107</v>
      </c>
      <c r="E12" s="5" t="s">
        <v>108</v>
      </c>
      <c r="F12" s="5" t="s">
        <v>109</v>
      </c>
      <c r="G12" s="5" t="s">
        <v>110</v>
      </c>
      <c r="H12" s="5" t="s">
        <v>111</v>
      </c>
      <c r="I12" s="5" t="s">
        <v>112</v>
      </c>
      <c r="L12" s="5" t="s">
        <v>113</v>
      </c>
      <c r="O12" s="5" t="s">
        <v>113</v>
      </c>
      <c r="R12" s="5" t="s">
        <v>113</v>
      </c>
      <c r="S12" s="5" t="s">
        <v>114</v>
      </c>
      <c r="T12" s="5" t="s">
        <v>115</v>
      </c>
      <c r="U12" s="5" t="s">
        <v>126</v>
      </c>
      <c r="V12" s="5" t="s">
        <v>127</v>
      </c>
      <c r="W12" s="5" t="s">
        <v>136</v>
      </c>
      <c r="X12" s="5" t="s">
        <v>137</v>
      </c>
      <c r="Y12" s="5" t="s">
        <v>138</v>
      </c>
      <c r="Z12" s="5" t="s">
        <v>139</v>
      </c>
      <c r="AA12" s="5" t="s">
        <v>208</v>
      </c>
      <c r="AB12" s="5" t="s">
        <v>209</v>
      </c>
      <c r="AE12" s="6">
        <v>-288781</v>
      </c>
      <c r="AF12" s="6">
        <v>-336911</v>
      </c>
      <c r="AG12" s="6">
        <v>-48130</v>
      </c>
      <c r="AH12" s="6">
        <v>-481302.08</v>
      </c>
      <c r="AI12" s="6">
        <v>-673823</v>
      </c>
      <c r="AJ12" s="6">
        <v>-101073</v>
      </c>
      <c r="AK12" s="6">
        <v>-774896</v>
      </c>
      <c r="AL12" s="6">
        <v>-293593.92</v>
      </c>
      <c r="AY12" s="6"/>
      <c r="AZ12" s="6"/>
      <c r="BA12" s="6"/>
      <c r="BB12" s="6"/>
    </row>
    <row r="13" spans="1:54" x14ac:dyDescent="0.25">
      <c r="A13" s="5" t="s">
        <v>104</v>
      </c>
      <c r="B13" s="5" t="s">
        <v>105</v>
      </c>
      <c r="C13" s="5" t="s">
        <v>106</v>
      </c>
      <c r="D13" s="5" t="s">
        <v>107</v>
      </c>
      <c r="E13" s="5" t="s">
        <v>108</v>
      </c>
      <c r="F13" s="5" t="s">
        <v>109</v>
      </c>
      <c r="G13" s="5" t="s">
        <v>110</v>
      </c>
      <c r="H13" s="5" t="s">
        <v>111</v>
      </c>
      <c r="I13" s="5" t="s">
        <v>112</v>
      </c>
      <c r="L13" s="5" t="s">
        <v>113</v>
      </c>
      <c r="O13" s="5" t="s">
        <v>113</v>
      </c>
      <c r="R13" s="5" t="s">
        <v>113</v>
      </c>
      <c r="S13" s="5" t="s">
        <v>114</v>
      </c>
      <c r="T13" s="5" t="s">
        <v>115</v>
      </c>
      <c r="U13" s="5" t="s">
        <v>126</v>
      </c>
      <c r="V13" s="5" t="s">
        <v>127</v>
      </c>
      <c r="W13" s="5" t="s">
        <v>136</v>
      </c>
      <c r="X13" s="5" t="s">
        <v>137</v>
      </c>
      <c r="Y13" s="5" t="s">
        <v>138</v>
      </c>
      <c r="Z13" s="5" t="s">
        <v>139</v>
      </c>
      <c r="AA13" s="5" t="s">
        <v>208</v>
      </c>
      <c r="AB13" s="5" t="s">
        <v>209</v>
      </c>
      <c r="AE13" s="6">
        <v>0</v>
      </c>
      <c r="AF13" s="6">
        <v>0</v>
      </c>
      <c r="AG13" s="6">
        <v>0</v>
      </c>
      <c r="AH13" s="6">
        <v>-0.06</v>
      </c>
      <c r="AI13" s="6">
        <v>0</v>
      </c>
      <c r="AJ13" s="6">
        <v>0</v>
      </c>
      <c r="AK13" s="6">
        <v>0</v>
      </c>
      <c r="AL13" s="6">
        <v>0.06</v>
      </c>
      <c r="AY13" s="6"/>
      <c r="AZ13" s="6"/>
      <c r="BA13" s="6"/>
      <c r="BB13" s="6"/>
    </row>
    <row r="14" spans="1:54" x14ac:dyDescent="0.25">
      <c r="A14" s="5" t="s">
        <v>104</v>
      </c>
      <c r="B14" s="5" t="s">
        <v>105</v>
      </c>
      <c r="C14" s="5" t="s">
        <v>106</v>
      </c>
      <c r="D14" s="5" t="s">
        <v>107</v>
      </c>
      <c r="E14" s="5" t="s">
        <v>108</v>
      </c>
      <c r="F14" s="5" t="s">
        <v>109</v>
      </c>
      <c r="G14" s="5" t="s">
        <v>110</v>
      </c>
      <c r="H14" s="5" t="s">
        <v>111</v>
      </c>
      <c r="I14" s="5" t="s">
        <v>112</v>
      </c>
      <c r="L14" s="5" t="s">
        <v>113</v>
      </c>
      <c r="O14" s="5" t="s">
        <v>113</v>
      </c>
      <c r="R14" s="5" t="s">
        <v>113</v>
      </c>
      <c r="S14" s="5" t="s">
        <v>114</v>
      </c>
      <c r="T14" s="5" t="s">
        <v>115</v>
      </c>
      <c r="U14" s="5" t="s">
        <v>126</v>
      </c>
      <c r="V14" s="5" t="s">
        <v>127</v>
      </c>
      <c r="W14" s="5" t="s">
        <v>136</v>
      </c>
      <c r="X14" s="5" t="s">
        <v>137</v>
      </c>
      <c r="Y14" s="5" t="s">
        <v>140</v>
      </c>
      <c r="Z14" s="5" t="s">
        <v>141</v>
      </c>
      <c r="AA14" s="5" t="s">
        <v>142</v>
      </c>
      <c r="AB14" s="5" t="s">
        <v>210</v>
      </c>
      <c r="AE14" s="6">
        <v>-24600</v>
      </c>
      <c r="AF14" s="6">
        <v>-28700</v>
      </c>
      <c r="AG14" s="6">
        <v>-4100</v>
      </c>
      <c r="AH14" s="6">
        <v>-41000</v>
      </c>
      <c r="AI14" s="6">
        <v>-57400</v>
      </c>
      <c r="AJ14" s="6">
        <v>-8610</v>
      </c>
      <c r="AK14" s="6">
        <v>-66010</v>
      </c>
      <c r="AL14" s="6">
        <v>-25010</v>
      </c>
      <c r="AY14" s="6"/>
      <c r="AZ14" s="6"/>
      <c r="BA14" s="6"/>
      <c r="BB14" s="6"/>
    </row>
    <row r="15" spans="1:54" x14ac:dyDescent="0.25">
      <c r="A15" s="5" t="s">
        <v>104</v>
      </c>
      <c r="B15" s="5" t="s">
        <v>105</v>
      </c>
      <c r="C15" s="5" t="s">
        <v>106</v>
      </c>
      <c r="D15" s="5" t="s">
        <v>107</v>
      </c>
      <c r="E15" s="5" t="s">
        <v>108</v>
      </c>
      <c r="F15" s="5" t="s">
        <v>109</v>
      </c>
      <c r="G15" s="5" t="s">
        <v>110</v>
      </c>
      <c r="H15" s="5" t="s">
        <v>111</v>
      </c>
      <c r="I15" s="5" t="s">
        <v>112</v>
      </c>
      <c r="L15" s="5" t="s">
        <v>113</v>
      </c>
      <c r="O15" s="5" t="s">
        <v>113</v>
      </c>
      <c r="R15" s="5" t="s">
        <v>113</v>
      </c>
      <c r="S15" s="5" t="s">
        <v>114</v>
      </c>
      <c r="T15" s="5" t="s">
        <v>115</v>
      </c>
      <c r="U15" s="5" t="s">
        <v>126</v>
      </c>
      <c r="V15" s="5" t="s">
        <v>127</v>
      </c>
      <c r="W15" s="5" t="s">
        <v>136</v>
      </c>
      <c r="X15" s="5" t="s">
        <v>137</v>
      </c>
      <c r="Y15" s="5" t="s">
        <v>143</v>
      </c>
      <c r="Z15" s="5" t="s">
        <v>144</v>
      </c>
      <c r="AA15" s="5" t="s">
        <v>145</v>
      </c>
      <c r="AB15" s="5" t="s">
        <v>211</v>
      </c>
      <c r="AE15" s="6">
        <v>-34987</v>
      </c>
      <c r="AF15" s="6">
        <v>-40818</v>
      </c>
      <c r="AG15" s="6">
        <v>-5831</v>
      </c>
      <c r="AH15" s="6">
        <v>-58311.8</v>
      </c>
      <c r="AI15" s="6">
        <v>-81637</v>
      </c>
      <c r="AJ15" s="6">
        <v>-12246</v>
      </c>
      <c r="AK15" s="6">
        <v>-93883</v>
      </c>
      <c r="AL15" s="6">
        <v>-35571.199999999997</v>
      </c>
      <c r="AY15" s="6"/>
      <c r="AZ15" s="6"/>
      <c r="BA15" s="6"/>
      <c r="BB15" s="6"/>
    </row>
    <row r="16" spans="1:54" x14ac:dyDescent="0.25">
      <c r="A16" s="5" t="s">
        <v>104</v>
      </c>
      <c r="B16" s="5" t="s">
        <v>105</v>
      </c>
      <c r="C16" s="5" t="s">
        <v>106</v>
      </c>
      <c r="D16" s="5" t="s">
        <v>107</v>
      </c>
      <c r="E16" s="5" t="s">
        <v>108</v>
      </c>
      <c r="F16" s="5" t="s">
        <v>109</v>
      </c>
      <c r="G16" s="5" t="s">
        <v>110</v>
      </c>
      <c r="H16" s="5" t="s">
        <v>111</v>
      </c>
      <c r="I16" s="5" t="s">
        <v>112</v>
      </c>
      <c r="L16" s="5" t="s">
        <v>113</v>
      </c>
      <c r="O16" s="5" t="s">
        <v>113</v>
      </c>
      <c r="R16" s="5" t="s">
        <v>113</v>
      </c>
      <c r="S16" s="5" t="s">
        <v>114</v>
      </c>
      <c r="T16" s="5" t="s">
        <v>115</v>
      </c>
      <c r="U16" s="5" t="s">
        <v>126</v>
      </c>
      <c r="V16" s="5" t="s">
        <v>127</v>
      </c>
      <c r="W16" s="5" t="s">
        <v>136</v>
      </c>
      <c r="X16" s="5" t="s">
        <v>137</v>
      </c>
      <c r="Y16" s="5" t="s">
        <v>143</v>
      </c>
      <c r="Z16" s="5" t="s">
        <v>144</v>
      </c>
      <c r="AA16" s="5" t="s">
        <v>145</v>
      </c>
      <c r="AB16" s="5" t="s">
        <v>211</v>
      </c>
      <c r="AE16" s="6">
        <v>45000</v>
      </c>
      <c r="AF16" s="6">
        <v>52500</v>
      </c>
      <c r="AG16" s="6">
        <v>7500</v>
      </c>
      <c r="AH16" s="6">
        <v>75000.06</v>
      </c>
      <c r="AI16" s="6">
        <v>105000</v>
      </c>
      <c r="AJ16" s="6">
        <v>15750</v>
      </c>
      <c r="AK16" s="6">
        <v>120750</v>
      </c>
      <c r="AL16" s="6">
        <v>45749.94</v>
      </c>
      <c r="AY16" s="6"/>
      <c r="AZ16" s="6"/>
      <c r="BA16" s="6"/>
      <c r="BB16" s="6"/>
    </row>
    <row r="17" spans="1:54" x14ac:dyDescent="0.25">
      <c r="A17" s="5" t="s">
        <v>104</v>
      </c>
      <c r="B17" s="5" t="s">
        <v>105</v>
      </c>
      <c r="C17" s="5" t="s">
        <v>106</v>
      </c>
      <c r="D17" s="5" t="s">
        <v>107</v>
      </c>
      <c r="E17" s="5" t="s">
        <v>108</v>
      </c>
      <c r="F17" s="5" t="s">
        <v>109</v>
      </c>
      <c r="G17" s="5" t="s">
        <v>110</v>
      </c>
      <c r="H17" s="5" t="s">
        <v>111</v>
      </c>
      <c r="I17" s="5" t="s">
        <v>112</v>
      </c>
      <c r="L17" s="5" t="s">
        <v>113</v>
      </c>
      <c r="O17" s="5" t="s">
        <v>113</v>
      </c>
      <c r="R17" s="5" t="s">
        <v>113</v>
      </c>
      <c r="S17" s="5" t="s">
        <v>114</v>
      </c>
      <c r="T17" s="5" t="s">
        <v>115</v>
      </c>
      <c r="U17" s="5" t="s">
        <v>126</v>
      </c>
      <c r="V17" s="5" t="s">
        <v>127</v>
      </c>
      <c r="W17" s="5" t="s">
        <v>136</v>
      </c>
      <c r="X17" s="5" t="s">
        <v>137</v>
      </c>
      <c r="Y17" s="5" t="s">
        <v>143</v>
      </c>
      <c r="Z17" s="5" t="s">
        <v>144</v>
      </c>
      <c r="AA17" s="5" t="s">
        <v>212</v>
      </c>
      <c r="AB17" s="5" t="s">
        <v>213</v>
      </c>
      <c r="AE17" s="6">
        <v>240</v>
      </c>
      <c r="AF17" s="6">
        <v>280</v>
      </c>
      <c r="AG17" s="6">
        <v>40</v>
      </c>
      <c r="AH17" s="6">
        <v>400</v>
      </c>
      <c r="AI17" s="6">
        <v>560</v>
      </c>
      <c r="AJ17" s="6">
        <v>84</v>
      </c>
      <c r="AK17" s="6">
        <v>644</v>
      </c>
      <c r="AL17" s="6">
        <v>244</v>
      </c>
      <c r="AY17" s="6"/>
      <c r="AZ17" s="6"/>
      <c r="BA17" s="6"/>
      <c r="BB17" s="6"/>
    </row>
    <row r="18" spans="1:54" x14ac:dyDescent="0.25">
      <c r="A18" s="5" t="s">
        <v>104</v>
      </c>
      <c r="B18" s="5" t="s">
        <v>105</v>
      </c>
      <c r="C18" s="5" t="s">
        <v>106</v>
      </c>
      <c r="D18" s="5" t="s">
        <v>107</v>
      </c>
      <c r="E18" s="5" t="s">
        <v>108</v>
      </c>
      <c r="F18" s="5" t="s">
        <v>109</v>
      </c>
      <c r="G18" s="5" t="s">
        <v>110</v>
      </c>
      <c r="H18" s="5" t="s">
        <v>111</v>
      </c>
      <c r="I18" s="5" t="s">
        <v>112</v>
      </c>
      <c r="L18" s="5" t="s">
        <v>113</v>
      </c>
      <c r="O18" s="5" t="s">
        <v>113</v>
      </c>
      <c r="R18" s="5" t="s">
        <v>113</v>
      </c>
      <c r="S18" s="5" t="s">
        <v>114</v>
      </c>
      <c r="T18" s="5" t="s">
        <v>115</v>
      </c>
      <c r="U18" s="5" t="s">
        <v>126</v>
      </c>
      <c r="V18" s="5" t="s">
        <v>127</v>
      </c>
      <c r="W18" s="5" t="s">
        <v>136</v>
      </c>
      <c r="X18" s="5" t="s">
        <v>137</v>
      </c>
      <c r="Y18" s="5" t="s">
        <v>143</v>
      </c>
      <c r="Z18" s="5" t="s">
        <v>144</v>
      </c>
      <c r="AA18" s="5" t="s">
        <v>214</v>
      </c>
      <c r="AB18" s="5" t="s">
        <v>215</v>
      </c>
      <c r="AE18" s="6">
        <v>-123</v>
      </c>
      <c r="AF18" s="6">
        <v>-143</v>
      </c>
      <c r="AG18" s="6">
        <v>-20</v>
      </c>
      <c r="AH18" s="6">
        <v>-204.43</v>
      </c>
      <c r="AI18" s="6">
        <v>-286</v>
      </c>
      <c r="AJ18" s="6">
        <v>-43</v>
      </c>
      <c r="AK18" s="6">
        <v>-329</v>
      </c>
      <c r="AL18" s="6">
        <v>-124.57</v>
      </c>
      <c r="AY18" s="6"/>
      <c r="AZ18" s="6"/>
      <c r="BA18" s="6"/>
      <c r="BB18" s="6"/>
    </row>
    <row r="19" spans="1:54" x14ac:dyDescent="0.25">
      <c r="A19" s="5" t="s">
        <v>104</v>
      </c>
      <c r="B19" s="5" t="s">
        <v>105</v>
      </c>
      <c r="C19" s="5" t="s">
        <v>106</v>
      </c>
      <c r="D19" s="5" t="s">
        <v>107</v>
      </c>
      <c r="E19" s="5" t="s">
        <v>108</v>
      </c>
      <c r="F19" s="5" t="s">
        <v>109</v>
      </c>
      <c r="G19" s="5" t="s">
        <v>110</v>
      </c>
      <c r="H19" s="5" t="s">
        <v>111</v>
      </c>
      <c r="I19" s="5" t="s">
        <v>112</v>
      </c>
      <c r="L19" s="5" t="s">
        <v>113</v>
      </c>
      <c r="O19" s="5" t="s">
        <v>113</v>
      </c>
      <c r="R19" s="5" t="s">
        <v>113</v>
      </c>
      <c r="S19" s="5" t="s">
        <v>114</v>
      </c>
      <c r="T19" s="5" t="s">
        <v>115</v>
      </c>
      <c r="U19" s="5" t="s">
        <v>126</v>
      </c>
      <c r="V19" s="5" t="s">
        <v>127</v>
      </c>
      <c r="W19" s="5" t="s">
        <v>128</v>
      </c>
      <c r="X19" s="5" t="s">
        <v>129</v>
      </c>
      <c r="Y19" s="5" t="s">
        <v>130</v>
      </c>
      <c r="Z19" s="5" t="s">
        <v>15</v>
      </c>
      <c r="AA19" s="5" t="s">
        <v>131</v>
      </c>
      <c r="AB19" s="3" t="s">
        <v>216</v>
      </c>
      <c r="AE19" s="6">
        <v>-2601</v>
      </c>
      <c r="AF19" s="6">
        <v>-3034</v>
      </c>
      <c r="AG19" s="6">
        <v>-433</v>
      </c>
      <c r="AH19" s="6">
        <v>-4334.92</v>
      </c>
      <c r="AI19" s="6">
        <v>-6069</v>
      </c>
      <c r="AJ19" s="6">
        <v>-910</v>
      </c>
      <c r="AK19" s="6">
        <v>-6979</v>
      </c>
      <c r="AL19" s="6">
        <v>-2644.08</v>
      </c>
      <c r="AY19" s="6"/>
      <c r="AZ19" s="6"/>
      <c r="BA19" s="6"/>
      <c r="BB19" s="6"/>
    </row>
    <row r="20" spans="1:54" x14ac:dyDescent="0.25">
      <c r="A20" s="5" t="s">
        <v>104</v>
      </c>
      <c r="B20" s="5" t="s">
        <v>105</v>
      </c>
      <c r="C20" s="5" t="s">
        <v>106</v>
      </c>
      <c r="D20" s="5" t="s">
        <v>107</v>
      </c>
      <c r="E20" s="5" t="s">
        <v>108</v>
      </c>
      <c r="F20" s="5" t="s">
        <v>109</v>
      </c>
      <c r="G20" s="5" t="s">
        <v>110</v>
      </c>
      <c r="H20" s="5" t="s">
        <v>111</v>
      </c>
      <c r="I20" s="5" t="s">
        <v>112</v>
      </c>
      <c r="L20" s="5" t="s">
        <v>113</v>
      </c>
      <c r="O20" s="5" t="s">
        <v>113</v>
      </c>
      <c r="R20" s="5" t="s">
        <v>113</v>
      </c>
      <c r="S20" s="5" t="s">
        <v>114</v>
      </c>
      <c r="T20" s="5" t="s">
        <v>115</v>
      </c>
      <c r="U20" s="5" t="s">
        <v>126</v>
      </c>
      <c r="V20" s="5" t="s">
        <v>127</v>
      </c>
      <c r="W20" s="5" t="s">
        <v>128</v>
      </c>
      <c r="X20" s="5" t="s">
        <v>129</v>
      </c>
      <c r="Y20" s="5" t="s">
        <v>130</v>
      </c>
      <c r="Z20" s="5" t="s">
        <v>15</v>
      </c>
      <c r="AA20" s="5" t="s">
        <v>217</v>
      </c>
      <c r="AB20" s="3" t="s">
        <v>218</v>
      </c>
      <c r="AE20" s="6">
        <v>-60</v>
      </c>
      <c r="AF20" s="6">
        <v>-70</v>
      </c>
      <c r="AG20" s="6">
        <v>-10</v>
      </c>
      <c r="AH20" s="6">
        <v>-100</v>
      </c>
      <c r="AI20" s="6">
        <v>-140</v>
      </c>
      <c r="AJ20" s="6">
        <v>-21</v>
      </c>
      <c r="AK20" s="6">
        <v>-161</v>
      </c>
      <c r="AL20" s="6">
        <v>-61</v>
      </c>
      <c r="AY20" s="6"/>
      <c r="AZ20" s="6"/>
      <c r="BA20" s="6"/>
      <c r="BB20" s="6"/>
    </row>
    <row r="21" spans="1:54" x14ac:dyDescent="0.25">
      <c r="A21" s="5" t="s">
        <v>104</v>
      </c>
      <c r="B21" s="5" t="s">
        <v>105</v>
      </c>
      <c r="C21" s="5" t="s">
        <v>106</v>
      </c>
      <c r="D21" s="5" t="s">
        <v>107</v>
      </c>
      <c r="E21" s="5" t="s">
        <v>108</v>
      </c>
      <c r="F21" s="5" t="s">
        <v>109</v>
      </c>
      <c r="G21" s="5" t="s">
        <v>110</v>
      </c>
      <c r="H21" s="5" t="s">
        <v>111</v>
      </c>
      <c r="I21" s="5" t="s">
        <v>112</v>
      </c>
      <c r="L21" s="5" t="s">
        <v>113</v>
      </c>
      <c r="O21" s="5" t="s">
        <v>113</v>
      </c>
      <c r="R21" s="5" t="s">
        <v>113</v>
      </c>
      <c r="S21" s="5" t="s">
        <v>114</v>
      </c>
      <c r="T21" s="5" t="s">
        <v>115</v>
      </c>
      <c r="U21" s="5" t="s">
        <v>126</v>
      </c>
      <c r="V21" s="5" t="s">
        <v>127</v>
      </c>
      <c r="W21" s="5" t="s">
        <v>128</v>
      </c>
      <c r="X21" s="5" t="s">
        <v>129</v>
      </c>
      <c r="Y21" s="5" t="s">
        <v>130</v>
      </c>
      <c r="Z21" s="5" t="s">
        <v>15</v>
      </c>
      <c r="AA21" s="5" t="s">
        <v>132</v>
      </c>
      <c r="AB21" s="5" t="s">
        <v>133</v>
      </c>
      <c r="AE21" s="6">
        <v>277229</v>
      </c>
      <c r="AF21" s="6">
        <v>323434</v>
      </c>
      <c r="AG21" s="6">
        <v>46205</v>
      </c>
      <c r="AH21" s="6">
        <v>462047.89</v>
      </c>
      <c r="AI21" s="6">
        <v>646867</v>
      </c>
      <c r="AJ21" s="6">
        <v>97030</v>
      </c>
      <c r="AK21" s="6">
        <v>743897</v>
      </c>
      <c r="AL21" s="6">
        <v>281849.11</v>
      </c>
      <c r="AY21" s="6"/>
      <c r="AZ21" s="6"/>
      <c r="BA21" s="6"/>
      <c r="BB21" s="6"/>
    </row>
    <row r="22" spans="1:54" x14ac:dyDescent="0.25">
      <c r="A22" s="5" t="s">
        <v>104</v>
      </c>
      <c r="B22" s="5" t="s">
        <v>105</v>
      </c>
      <c r="C22" s="5" t="s">
        <v>106</v>
      </c>
      <c r="D22" s="5" t="s">
        <v>107</v>
      </c>
      <c r="E22" s="5" t="s">
        <v>108</v>
      </c>
      <c r="F22" s="5" t="s">
        <v>109</v>
      </c>
      <c r="G22" s="5" t="s">
        <v>110</v>
      </c>
      <c r="H22" s="5" t="s">
        <v>111</v>
      </c>
      <c r="I22" s="5" t="s">
        <v>112</v>
      </c>
      <c r="L22" s="5" t="s">
        <v>113</v>
      </c>
      <c r="O22" s="5" t="s">
        <v>113</v>
      </c>
      <c r="R22" s="5" t="s">
        <v>113</v>
      </c>
      <c r="S22" s="5" t="s">
        <v>114</v>
      </c>
      <c r="T22" s="5" t="s">
        <v>115</v>
      </c>
      <c r="U22" s="5" t="s">
        <v>126</v>
      </c>
      <c r="V22" s="5" t="s">
        <v>127</v>
      </c>
      <c r="W22" s="5" t="s">
        <v>128</v>
      </c>
      <c r="X22" s="5" t="s">
        <v>129</v>
      </c>
      <c r="Y22" s="5" t="s">
        <v>130</v>
      </c>
      <c r="Z22" s="5" t="s">
        <v>15</v>
      </c>
      <c r="AA22" s="5" t="s">
        <v>219</v>
      </c>
      <c r="AB22" s="5" t="s">
        <v>220</v>
      </c>
      <c r="AE22" s="6">
        <v>55578</v>
      </c>
      <c r="AF22" s="6">
        <v>64841</v>
      </c>
      <c r="AG22" s="6">
        <v>9263</v>
      </c>
      <c r="AH22" s="6">
        <v>92629.89</v>
      </c>
      <c r="AI22" s="6">
        <v>129682</v>
      </c>
      <c r="AJ22" s="6">
        <v>19452</v>
      </c>
      <c r="AK22" s="6">
        <v>149134</v>
      </c>
      <c r="AL22" s="6">
        <v>56504.11</v>
      </c>
      <c r="AY22" s="6"/>
      <c r="AZ22" s="6"/>
      <c r="BA22" s="6"/>
      <c r="BB22" s="6"/>
    </row>
    <row r="23" spans="1:54" x14ac:dyDescent="0.25">
      <c r="A23" s="5" t="s">
        <v>104</v>
      </c>
      <c r="B23" s="5" t="s">
        <v>105</v>
      </c>
      <c r="C23" s="5" t="s">
        <v>106</v>
      </c>
      <c r="D23" s="5" t="s">
        <v>107</v>
      </c>
      <c r="E23" s="5" t="s">
        <v>108</v>
      </c>
      <c r="F23" s="5" t="s">
        <v>109</v>
      </c>
      <c r="G23" s="5" t="s">
        <v>110</v>
      </c>
      <c r="H23" s="5" t="s">
        <v>111</v>
      </c>
      <c r="I23" s="5" t="s">
        <v>112</v>
      </c>
      <c r="L23" s="5" t="s">
        <v>113</v>
      </c>
      <c r="O23" s="5" t="s">
        <v>113</v>
      </c>
      <c r="R23" s="5" t="s">
        <v>113</v>
      </c>
      <c r="S23" s="5" t="s">
        <v>114</v>
      </c>
      <c r="T23" s="5" t="s">
        <v>115</v>
      </c>
      <c r="U23" s="5" t="s">
        <v>126</v>
      </c>
      <c r="V23" s="5" t="s">
        <v>127</v>
      </c>
      <c r="W23" s="5" t="s">
        <v>128</v>
      </c>
      <c r="X23" s="5" t="s">
        <v>129</v>
      </c>
      <c r="Y23" s="5" t="s">
        <v>130</v>
      </c>
      <c r="Z23" s="5" t="s">
        <v>15</v>
      </c>
      <c r="AA23" s="5" t="s">
        <v>219</v>
      </c>
      <c r="AB23" s="5" t="s">
        <v>220</v>
      </c>
      <c r="AE23" s="6">
        <v>73800</v>
      </c>
      <c r="AF23" s="6">
        <v>86100</v>
      </c>
      <c r="AG23" s="6">
        <v>12300</v>
      </c>
      <c r="AH23" s="6">
        <v>123000</v>
      </c>
      <c r="AI23" s="6">
        <v>172200</v>
      </c>
      <c r="AJ23" s="6">
        <v>25830</v>
      </c>
      <c r="AK23" s="6">
        <v>198030</v>
      </c>
      <c r="AL23" s="6">
        <v>75030</v>
      </c>
      <c r="AY23" s="6"/>
      <c r="AZ23" s="6"/>
      <c r="BA23" s="6"/>
      <c r="BB23" s="6"/>
    </row>
    <row r="24" spans="1:54" x14ac:dyDescent="0.25">
      <c r="A24" s="5" t="s">
        <v>104</v>
      </c>
      <c r="B24" s="5" t="s">
        <v>105</v>
      </c>
      <c r="C24" s="5" t="s">
        <v>106</v>
      </c>
      <c r="D24" s="5" t="s">
        <v>107</v>
      </c>
      <c r="E24" s="5" t="s">
        <v>108</v>
      </c>
      <c r="F24" s="5" t="s">
        <v>109</v>
      </c>
      <c r="G24" s="5" t="s">
        <v>110</v>
      </c>
      <c r="H24" s="5" t="s">
        <v>111</v>
      </c>
      <c r="I24" s="5" t="s">
        <v>112</v>
      </c>
      <c r="L24" s="5" t="s">
        <v>113</v>
      </c>
      <c r="O24" s="5" t="s">
        <v>113</v>
      </c>
      <c r="R24" s="5" t="s">
        <v>113</v>
      </c>
      <c r="S24" s="5" t="s">
        <v>114</v>
      </c>
      <c r="T24" s="5" t="s">
        <v>115</v>
      </c>
      <c r="U24" s="5" t="s">
        <v>126</v>
      </c>
      <c r="V24" s="5" t="s">
        <v>127</v>
      </c>
      <c r="W24" s="5" t="s">
        <v>128</v>
      </c>
      <c r="X24" s="5" t="s">
        <v>129</v>
      </c>
      <c r="Y24" s="5" t="s">
        <v>130</v>
      </c>
      <c r="Z24" s="5" t="s">
        <v>15</v>
      </c>
      <c r="AA24" s="5" t="s">
        <v>219</v>
      </c>
      <c r="AB24" s="5" t="s">
        <v>220</v>
      </c>
      <c r="AE24" s="6">
        <v>-45000</v>
      </c>
      <c r="AF24" s="6">
        <v>-52500</v>
      </c>
      <c r="AG24" s="6">
        <v>-7500</v>
      </c>
      <c r="AH24" s="6">
        <v>-75000</v>
      </c>
      <c r="AI24" s="6">
        <v>-105000</v>
      </c>
      <c r="AJ24" s="6">
        <v>-15750</v>
      </c>
      <c r="AK24" s="6">
        <v>-120750</v>
      </c>
      <c r="AL24" s="6">
        <v>-45750</v>
      </c>
      <c r="AY24" s="6"/>
      <c r="AZ24" s="6"/>
      <c r="BA24" s="6"/>
      <c r="BB24" s="6"/>
    </row>
    <row r="25" spans="1:54" x14ac:dyDescent="0.25">
      <c r="A25" s="5" t="s">
        <v>104</v>
      </c>
      <c r="B25" s="5" t="s">
        <v>105</v>
      </c>
      <c r="C25" s="5" t="s">
        <v>106</v>
      </c>
      <c r="D25" s="5" t="s">
        <v>107</v>
      </c>
      <c r="E25" s="5" t="s">
        <v>108</v>
      </c>
      <c r="F25" s="5" t="s">
        <v>109</v>
      </c>
      <c r="G25" s="5" t="s">
        <v>110</v>
      </c>
      <c r="H25" s="5" t="s">
        <v>111</v>
      </c>
      <c r="I25" s="5" t="s">
        <v>112</v>
      </c>
      <c r="L25" s="5" t="s">
        <v>113</v>
      </c>
      <c r="O25" s="5" t="s">
        <v>113</v>
      </c>
      <c r="R25" s="5" t="s">
        <v>113</v>
      </c>
      <c r="S25" s="5" t="s">
        <v>114</v>
      </c>
      <c r="T25" s="5" t="s">
        <v>115</v>
      </c>
      <c r="U25" s="5" t="s">
        <v>126</v>
      </c>
      <c r="V25" s="5" t="s">
        <v>127</v>
      </c>
      <c r="W25" s="5" t="s">
        <v>128</v>
      </c>
      <c r="X25" s="5" t="s">
        <v>129</v>
      </c>
      <c r="Y25" s="5" t="s">
        <v>130</v>
      </c>
      <c r="Z25" s="5" t="s">
        <v>15</v>
      </c>
      <c r="AA25" s="5" t="s">
        <v>221</v>
      </c>
      <c r="AB25" s="5" t="s">
        <v>222</v>
      </c>
      <c r="AE25" s="6">
        <v>32399</v>
      </c>
      <c r="AF25" s="6">
        <v>37799</v>
      </c>
      <c r="AG25" s="6">
        <v>5400</v>
      </c>
      <c r="AH25" s="6">
        <v>53999</v>
      </c>
      <c r="AI25" s="6">
        <v>75599</v>
      </c>
      <c r="AJ25" s="6">
        <v>11340</v>
      </c>
      <c r="AK25" s="6">
        <v>86939</v>
      </c>
      <c r="AL25" s="6">
        <v>32940</v>
      </c>
      <c r="AY25" s="6"/>
      <c r="AZ25" s="6"/>
      <c r="BA25" s="6"/>
      <c r="BB25" s="6"/>
    </row>
    <row r="26" spans="1:54" x14ac:dyDescent="0.25">
      <c r="A26" s="5" t="s">
        <v>104</v>
      </c>
      <c r="B26" s="5" t="s">
        <v>105</v>
      </c>
      <c r="C26" s="5" t="s">
        <v>106</v>
      </c>
      <c r="D26" s="5" t="s">
        <v>107</v>
      </c>
      <c r="E26" s="5" t="s">
        <v>108</v>
      </c>
      <c r="F26" s="5" t="s">
        <v>109</v>
      </c>
      <c r="G26" s="5" t="s">
        <v>110</v>
      </c>
      <c r="H26" s="5" t="s">
        <v>111</v>
      </c>
      <c r="I26" s="5" t="s">
        <v>112</v>
      </c>
      <c r="L26" s="5" t="s">
        <v>113</v>
      </c>
      <c r="O26" s="5" t="s">
        <v>113</v>
      </c>
      <c r="R26" s="5" t="s">
        <v>113</v>
      </c>
      <c r="S26" s="5" t="s">
        <v>114</v>
      </c>
      <c r="T26" s="5" t="s">
        <v>115</v>
      </c>
      <c r="U26" s="5" t="s">
        <v>126</v>
      </c>
      <c r="V26" s="5" t="s">
        <v>127</v>
      </c>
      <c r="W26" s="5" t="s">
        <v>128</v>
      </c>
      <c r="X26" s="5" t="s">
        <v>129</v>
      </c>
      <c r="Y26" s="5" t="s">
        <v>130</v>
      </c>
      <c r="Z26" s="5" t="s">
        <v>15</v>
      </c>
      <c r="AA26" s="5" t="s">
        <v>221</v>
      </c>
      <c r="AB26" s="5" t="s">
        <v>222</v>
      </c>
      <c r="AE26" s="6">
        <v>20550</v>
      </c>
      <c r="AF26" s="6">
        <v>23975</v>
      </c>
      <c r="AG26" s="6">
        <v>3425</v>
      </c>
      <c r="AH26" s="6">
        <v>34250</v>
      </c>
      <c r="AI26" s="6">
        <v>47950</v>
      </c>
      <c r="AJ26" s="6">
        <v>7193</v>
      </c>
      <c r="AK26" s="6">
        <v>55143</v>
      </c>
      <c r="AL26" s="6">
        <v>20893</v>
      </c>
      <c r="AY26" s="6"/>
      <c r="AZ26" s="6"/>
      <c r="BA26" s="6"/>
      <c r="BB26" s="6"/>
    </row>
    <row r="27" spans="1:54" x14ac:dyDescent="0.25">
      <c r="A27" s="5" t="s">
        <v>104</v>
      </c>
      <c r="B27" s="5" t="s">
        <v>105</v>
      </c>
      <c r="C27" s="5" t="s">
        <v>106</v>
      </c>
      <c r="D27" s="5" t="s">
        <v>107</v>
      </c>
      <c r="E27" s="5" t="s">
        <v>108</v>
      </c>
      <c r="F27" s="5" t="s">
        <v>109</v>
      </c>
      <c r="G27" s="5" t="s">
        <v>110</v>
      </c>
      <c r="H27" s="5" t="s">
        <v>111</v>
      </c>
      <c r="I27" s="5" t="s">
        <v>112</v>
      </c>
      <c r="L27" s="5" t="s">
        <v>113</v>
      </c>
      <c r="O27" s="5" t="s">
        <v>113</v>
      </c>
      <c r="R27" s="5" t="s">
        <v>113</v>
      </c>
      <c r="S27" s="5" t="s">
        <v>114</v>
      </c>
      <c r="T27" s="5" t="s">
        <v>115</v>
      </c>
      <c r="U27" s="5" t="s">
        <v>126</v>
      </c>
      <c r="V27" s="5" t="s">
        <v>127</v>
      </c>
      <c r="W27" s="5" t="s">
        <v>128</v>
      </c>
      <c r="X27" s="5" t="s">
        <v>129</v>
      </c>
      <c r="Y27" s="5" t="s">
        <v>130</v>
      </c>
      <c r="Z27" s="5" t="s">
        <v>15</v>
      </c>
      <c r="AA27" s="5" t="s">
        <v>221</v>
      </c>
      <c r="AB27" s="5" t="s">
        <v>222</v>
      </c>
      <c r="AE27" s="6">
        <v>-20550</v>
      </c>
      <c r="AF27" s="6">
        <v>-23975</v>
      </c>
      <c r="AG27" s="6">
        <v>-3425</v>
      </c>
      <c r="AH27" s="6">
        <v>-34250</v>
      </c>
      <c r="AI27" s="6">
        <v>-47950</v>
      </c>
      <c r="AJ27" s="6">
        <v>-7193</v>
      </c>
      <c r="AK27" s="6">
        <v>-55143</v>
      </c>
      <c r="AL27" s="6">
        <v>-20893</v>
      </c>
      <c r="AY27" s="6"/>
      <c r="AZ27" s="6"/>
      <c r="BA27" s="6"/>
      <c r="BB27" s="6"/>
    </row>
    <row r="28" spans="1:54" x14ac:dyDescent="0.25">
      <c r="A28" s="5" t="s">
        <v>104</v>
      </c>
      <c r="B28" s="5" t="s">
        <v>105</v>
      </c>
      <c r="C28" s="5" t="s">
        <v>106</v>
      </c>
      <c r="D28" s="5" t="s">
        <v>107</v>
      </c>
      <c r="E28" s="5" t="s">
        <v>108</v>
      </c>
      <c r="F28" s="5" t="s">
        <v>109</v>
      </c>
      <c r="G28" s="5" t="s">
        <v>110</v>
      </c>
      <c r="H28" s="5" t="s">
        <v>111</v>
      </c>
      <c r="I28" s="5" t="s">
        <v>112</v>
      </c>
      <c r="L28" s="5" t="s">
        <v>113</v>
      </c>
      <c r="O28" s="5" t="s">
        <v>113</v>
      </c>
      <c r="R28" s="5" t="s">
        <v>113</v>
      </c>
      <c r="S28" s="5" t="s">
        <v>114</v>
      </c>
      <c r="T28" s="5" t="s">
        <v>115</v>
      </c>
      <c r="U28" s="5" t="s">
        <v>126</v>
      </c>
      <c r="V28" s="5" t="s">
        <v>127</v>
      </c>
      <c r="W28" s="5" t="s">
        <v>128</v>
      </c>
      <c r="X28" s="5" t="s">
        <v>129</v>
      </c>
      <c r="Y28" s="5" t="s">
        <v>130</v>
      </c>
      <c r="Z28" s="5" t="s">
        <v>15</v>
      </c>
      <c r="AA28" s="5" t="s">
        <v>221</v>
      </c>
      <c r="AB28" s="5" t="s">
        <v>222</v>
      </c>
      <c r="AE28" s="6">
        <v>23144</v>
      </c>
      <c r="AF28" s="6">
        <v>27001</v>
      </c>
      <c r="AG28" s="6">
        <v>3857</v>
      </c>
      <c r="AH28" s="6">
        <v>38572.67</v>
      </c>
      <c r="AI28" s="6">
        <v>54002</v>
      </c>
      <c r="AJ28" s="6">
        <v>8100</v>
      </c>
      <c r="AK28" s="6">
        <v>62102</v>
      </c>
      <c r="AL28" s="6">
        <v>23529.33</v>
      </c>
      <c r="AY28" s="6"/>
      <c r="AZ28" s="6"/>
      <c r="BA28" s="6"/>
      <c r="BB28" s="6"/>
    </row>
    <row r="29" spans="1:54" x14ac:dyDescent="0.25">
      <c r="A29" s="5" t="s">
        <v>104</v>
      </c>
      <c r="B29" s="5" t="s">
        <v>105</v>
      </c>
      <c r="C29" s="5" t="s">
        <v>106</v>
      </c>
      <c r="D29" s="5" t="s">
        <v>107</v>
      </c>
      <c r="E29" s="5" t="s">
        <v>108</v>
      </c>
      <c r="F29" s="5" t="s">
        <v>109</v>
      </c>
      <c r="G29" s="5" t="s">
        <v>110</v>
      </c>
      <c r="H29" s="5" t="s">
        <v>111</v>
      </c>
      <c r="I29" s="5" t="s">
        <v>112</v>
      </c>
      <c r="L29" s="5" t="s">
        <v>113</v>
      </c>
      <c r="O29" s="5" t="s">
        <v>113</v>
      </c>
      <c r="R29" s="5" t="s">
        <v>113</v>
      </c>
      <c r="S29" s="5" t="s">
        <v>114</v>
      </c>
      <c r="T29" s="5" t="s">
        <v>115</v>
      </c>
      <c r="U29" s="5" t="s">
        <v>126</v>
      </c>
      <c r="V29" s="5" t="s">
        <v>127</v>
      </c>
      <c r="W29" s="5" t="s">
        <v>128</v>
      </c>
      <c r="X29" s="5" t="s">
        <v>129</v>
      </c>
      <c r="Y29" s="5" t="s">
        <v>130</v>
      </c>
      <c r="Z29" s="5" t="s">
        <v>15</v>
      </c>
      <c r="AA29" s="5" t="s">
        <v>134</v>
      </c>
      <c r="AB29" s="5" t="s">
        <v>223</v>
      </c>
      <c r="AE29" s="6">
        <v>76530</v>
      </c>
      <c r="AF29" s="6">
        <v>89285</v>
      </c>
      <c r="AG29" s="6">
        <v>12755</v>
      </c>
      <c r="AH29" s="6">
        <v>127550</v>
      </c>
      <c r="AI29" s="6">
        <v>178570</v>
      </c>
      <c r="AJ29" s="6">
        <v>26786</v>
      </c>
      <c r="AK29" s="6">
        <v>205356</v>
      </c>
      <c r="AL29" s="6">
        <v>77806</v>
      </c>
      <c r="AY29" s="6"/>
      <c r="AZ29" s="6"/>
      <c r="BA29" s="6"/>
      <c r="BB29" s="6"/>
    </row>
    <row r="30" spans="1:54" x14ac:dyDescent="0.25">
      <c r="A30" s="5" t="s">
        <v>104</v>
      </c>
      <c r="B30" s="5" t="s">
        <v>105</v>
      </c>
      <c r="C30" s="5" t="s">
        <v>106</v>
      </c>
      <c r="D30" s="5" t="s">
        <v>107</v>
      </c>
      <c r="E30" s="5" t="s">
        <v>108</v>
      </c>
      <c r="F30" s="5" t="s">
        <v>109</v>
      </c>
      <c r="G30" s="5" t="s">
        <v>110</v>
      </c>
      <c r="H30" s="5" t="s">
        <v>111</v>
      </c>
      <c r="I30" s="5" t="s">
        <v>112</v>
      </c>
      <c r="L30" s="5" t="s">
        <v>113</v>
      </c>
      <c r="O30" s="5" t="s">
        <v>113</v>
      </c>
      <c r="R30" s="5" t="s">
        <v>113</v>
      </c>
      <c r="S30" s="5" t="s">
        <v>114</v>
      </c>
      <c r="T30" s="5" t="s">
        <v>115</v>
      </c>
      <c r="U30" s="5" t="s">
        <v>126</v>
      </c>
      <c r="V30" s="5" t="s">
        <v>127</v>
      </c>
      <c r="W30" s="5" t="s">
        <v>128</v>
      </c>
      <c r="X30" s="5" t="s">
        <v>129</v>
      </c>
      <c r="Y30" s="5" t="s">
        <v>130</v>
      </c>
      <c r="Z30" s="5" t="s">
        <v>15</v>
      </c>
      <c r="AA30" s="5" t="s">
        <v>134</v>
      </c>
      <c r="AB30" s="5" t="s">
        <v>223</v>
      </c>
      <c r="AE30" s="6">
        <v>-73800</v>
      </c>
      <c r="AF30" s="6">
        <v>-16100</v>
      </c>
      <c r="AG30" s="6">
        <v>57700</v>
      </c>
      <c r="AH30" s="6">
        <v>-123000</v>
      </c>
      <c r="AI30" s="6">
        <v>-172200</v>
      </c>
      <c r="AJ30" s="6">
        <v>-25830</v>
      </c>
      <c r="AK30" s="6">
        <v>-198030</v>
      </c>
      <c r="AL30" s="6">
        <v>-75030</v>
      </c>
      <c r="AY30" s="6"/>
      <c r="AZ30" s="6"/>
      <c r="BA30" s="6"/>
      <c r="BB30" s="6"/>
    </row>
    <row r="31" spans="1:54" x14ac:dyDescent="0.25">
      <c r="A31" s="5" t="s">
        <v>104</v>
      </c>
      <c r="B31" s="5" t="s">
        <v>105</v>
      </c>
      <c r="C31" s="5" t="s">
        <v>106</v>
      </c>
      <c r="D31" s="5" t="s">
        <v>107</v>
      </c>
      <c r="E31" s="5" t="s">
        <v>108</v>
      </c>
      <c r="F31" s="5" t="s">
        <v>109</v>
      </c>
      <c r="G31" s="5" t="s">
        <v>110</v>
      </c>
      <c r="H31" s="5" t="s">
        <v>111</v>
      </c>
      <c r="I31" s="5" t="s">
        <v>112</v>
      </c>
      <c r="L31" s="5" t="s">
        <v>113</v>
      </c>
      <c r="O31" s="5" t="s">
        <v>113</v>
      </c>
      <c r="R31" s="5" t="s">
        <v>113</v>
      </c>
      <c r="S31" s="5" t="s">
        <v>114</v>
      </c>
      <c r="T31" s="5" t="s">
        <v>115</v>
      </c>
      <c r="U31" s="5" t="s">
        <v>126</v>
      </c>
      <c r="V31" s="5" t="s">
        <v>127</v>
      </c>
      <c r="W31" s="5" t="s">
        <v>128</v>
      </c>
      <c r="X31" s="5" t="s">
        <v>129</v>
      </c>
      <c r="Y31" s="5" t="s">
        <v>130</v>
      </c>
      <c r="Z31" s="5" t="s">
        <v>15</v>
      </c>
      <c r="AA31" s="5" t="s">
        <v>135</v>
      </c>
      <c r="AB31" s="5" t="s">
        <v>224</v>
      </c>
      <c r="AE31" s="6">
        <v>37014</v>
      </c>
      <c r="AF31" s="6">
        <v>43183</v>
      </c>
      <c r="AG31" s="6">
        <v>6169</v>
      </c>
      <c r="AH31" s="6">
        <v>61690</v>
      </c>
      <c r="AI31" s="6">
        <v>86366</v>
      </c>
      <c r="AJ31" s="6">
        <v>12955</v>
      </c>
      <c r="AK31" s="6">
        <v>99321</v>
      </c>
      <c r="AL31" s="6">
        <v>37631</v>
      </c>
      <c r="AY31" s="6"/>
      <c r="AZ31" s="6"/>
      <c r="BA31" s="6"/>
      <c r="BB31" s="6"/>
    </row>
    <row r="32" spans="1:54" x14ac:dyDescent="0.25">
      <c r="A32" s="5" t="s">
        <v>104</v>
      </c>
      <c r="B32" s="5" t="s">
        <v>105</v>
      </c>
      <c r="C32" s="5" t="s">
        <v>106</v>
      </c>
      <c r="D32" s="5" t="s">
        <v>107</v>
      </c>
      <c r="E32" s="5" t="s">
        <v>108</v>
      </c>
      <c r="F32" s="5" t="s">
        <v>109</v>
      </c>
      <c r="G32" s="5" t="s">
        <v>110</v>
      </c>
      <c r="H32" s="5" t="s">
        <v>111</v>
      </c>
      <c r="I32" s="5" t="s">
        <v>112</v>
      </c>
      <c r="L32" s="5" t="s">
        <v>113</v>
      </c>
      <c r="O32" s="5" t="s">
        <v>113</v>
      </c>
      <c r="R32" s="5" t="s">
        <v>113</v>
      </c>
      <c r="S32" s="5" t="s">
        <v>114</v>
      </c>
      <c r="T32" s="5" t="s">
        <v>115</v>
      </c>
      <c r="U32" s="5" t="s">
        <v>116</v>
      </c>
      <c r="V32" s="5" t="s">
        <v>117</v>
      </c>
      <c r="W32" s="5" t="s">
        <v>166</v>
      </c>
      <c r="X32" s="5" t="s">
        <v>167</v>
      </c>
      <c r="Y32" s="5" t="s">
        <v>168</v>
      </c>
      <c r="Z32" s="5" t="s">
        <v>169</v>
      </c>
      <c r="AA32" s="5" t="s">
        <v>225</v>
      </c>
      <c r="AB32" s="5" t="s">
        <v>226</v>
      </c>
      <c r="AE32" s="6">
        <v>1800</v>
      </c>
      <c r="AF32" s="6">
        <v>2100</v>
      </c>
      <c r="AG32" s="6">
        <v>300</v>
      </c>
      <c r="AH32" s="6">
        <v>3000</v>
      </c>
      <c r="AI32" s="6">
        <v>4200</v>
      </c>
      <c r="AJ32" s="6">
        <v>630</v>
      </c>
      <c r="AK32" s="6">
        <v>4830</v>
      </c>
      <c r="AL32" s="6">
        <v>1830</v>
      </c>
      <c r="AY32" s="6"/>
      <c r="AZ32" s="6"/>
      <c r="BA32" s="6"/>
      <c r="BB32" s="6"/>
    </row>
    <row r="33" spans="1:54" x14ac:dyDescent="0.25">
      <c r="A33" s="5" t="s">
        <v>104</v>
      </c>
      <c r="B33" s="5" t="s">
        <v>105</v>
      </c>
      <c r="C33" s="5" t="s">
        <v>106</v>
      </c>
      <c r="D33" s="5" t="s">
        <v>107</v>
      </c>
      <c r="E33" s="5" t="s">
        <v>108</v>
      </c>
      <c r="F33" s="5" t="s">
        <v>109</v>
      </c>
      <c r="G33" s="5" t="s">
        <v>110</v>
      </c>
      <c r="H33" s="5" t="s">
        <v>111</v>
      </c>
      <c r="I33" s="5" t="s">
        <v>112</v>
      </c>
      <c r="L33" s="5" t="s">
        <v>113</v>
      </c>
      <c r="O33" s="5" t="s">
        <v>113</v>
      </c>
      <c r="R33" s="5" t="s">
        <v>113</v>
      </c>
      <c r="S33" s="5" t="s">
        <v>114</v>
      </c>
      <c r="T33" s="5" t="s">
        <v>115</v>
      </c>
      <c r="U33" s="5" t="s">
        <v>116</v>
      </c>
      <c r="V33" s="5" t="s">
        <v>117</v>
      </c>
      <c r="W33" s="5" t="s">
        <v>166</v>
      </c>
      <c r="X33" s="5" t="s">
        <v>167</v>
      </c>
      <c r="Y33" s="5" t="s">
        <v>168</v>
      </c>
      <c r="Z33" s="5" t="s">
        <v>169</v>
      </c>
      <c r="AA33" s="5" t="s">
        <v>225</v>
      </c>
      <c r="AB33" s="5" t="s">
        <v>226</v>
      </c>
      <c r="AE33" s="6">
        <v>-240</v>
      </c>
      <c r="AF33" s="6">
        <v>-280</v>
      </c>
      <c r="AG33" s="6">
        <v>-40</v>
      </c>
      <c r="AH33" s="6">
        <v>-400</v>
      </c>
      <c r="AI33" s="6">
        <v>-560</v>
      </c>
      <c r="AJ33" s="6">
        <v>-84</v>
      </c>
      <c r="AK33" s="6">
        <v>-644</v>
      </c>
      <c r="AL33" s="6">
        <v>-244</v>
      </c>
      <c r="AY33" s="6"/>
      <c r="AZ33" s="6"/>
      <c r="BA33" s="6"/>
      <c r="BB33" s="6"/>
    </row>
    <row r="34" spans="1:54" x14ac:dyDescent="0.25">
      <c r="A34" s="5" t="s">
        <v>104</v>
      </c>
      <c r="B34" s="5" t="s">
        <v>105</v>
      </c>
      <c r="C34" s="5" t="s">
        <v>106</v>
      </c>
      <c r="D34" s="5" t="s">
        <v>107</v>
      </c>
      <c r="E34" s="5" t="s">
        <v>108</v>
      </c>
      <c r="F34" s="5" t="s">
        <v>109</v>
      </c>
      <c r="G34" s="5" t="s">
        <v>110</v>
      </c>
      <c r="H34" s="5" t="s">
        <v>111</v>
      </c>
      <c r="I34" s="5" t="s">
        <v>112</v>
      </c>
      <c r="L34" s="5" t="s">
        <v>113</v>
      </c>
      <c r="O34" s="5" t="s">
        <v>113</v>
      </c>
      <c r="R34" s="5" t="s">
        <v>113</v>
      </c>
      <c r="S34" s="5" t="s">
        <v>114</v>
      </c>
      <c r="T34" s="5" t="s">
        <v>115</v>
      </c>
      <c r="U34" s="5" t="s">
        <v>116</v>
      </c>
      <c r="V34" s="5" t="s">
        <v>117</v>
      </c>
      <c r="W34" s="5" t="s">
        <v>166</v>
      </c>
      <c r="X34" s="5" t="s">
        <v>167</v>
      </c>
      <c r="Y34" s="5" t="s">
        <v>168</v>
      </c>
      <c r="Z34" s="5" t="s">
        <v>169</v>
      </c>
      <c r="AA34" s="5" t="s">
        <v>225</v>
      </c>
      <c r="AB34" s="5" t="s">
        <v>226</v>
      </c>
      <c r="AE34" s="6">
        <v>1636</v>
      </c>
      <c r="AF34" s="6">
        <v>1909</v>
      </c>
      <c r="AG34" s="6">
        <v>273</v>
      </c>
      <c r="AH34" s="6">
        <v>2727</v>
      </c>
      <c r="AI34" s="6">
        <v>3818</v>
      </c>
      <c r="AJ34" s="6">
        <v>573</v>
      </c>
      <c r="AK34" s="6">
        <v>4391</v>
      </c>
      <c r="AL34" s="6">
        <v>1664</v>
      </c>
      <c r="AY34" s="6"/>
      <c r="AZ34" s="6"/>
      <c r="BA34" s="6"/>
      <c r="BB34" s="6"/>
    </row>
    <row r="35" spans="1:54" x14ac:dyDescent="0.25">
      <c r="A35" s="5" t="s">
        <v>104</v>
      </c>
      <c r="B35" s="5" t="s">
        <v>105</v>
      </c>
      <c r="C35" s="5" t="s">
        <v>106</v>
      </c>
      <c r="D35" s="5" t="s">
        <v>107</v>
      </c>
      <c r="E35" s="5" t="s">
        <v>108</v>
      </c>
      <c r="F35" s="5" t="s">
        <v>109</v>
      </c>
      <c r="G35" s="5" t="s">
        <v>110</v>
      </c>
      <c r="H35" s="5" t="s">
        <v>111</v>
      </c>
      <c r="I35" s="5" t="s">
        <v>112</v>
      </c>
      <c r="L35" s="5" t="s">
        <v>113</v>
      </c>
      <c r="O35" s="5" t="s">
        <v>113</v>
      </c>
      <c r="R35" s="5" t="s">
        <v>113</v>
      </c>
      <c r="S35" s="5" t="s">
        <v>114</v>
      </c>
      <c r="T35" s="5" t="s">
        <v>115</v>
      </c>
      <c r="U35" s="5" t="s">
        <v>116</v>
      </c>
      <c r="V35" s="5" t="s">
        <v>117</v>
      </c>
      <c r="W35" s="5" t="s">
        <v>166</v>
      </c>
      <c r="X35" s="5" t="s">
        <v>167</v>
      </c>
      <c r="Y35" s="5" t="s">
        <v>168</v>
      </c>
      <c r="Z35" s="5" t="s">
        <v>169</v>
      </c>
      <c r="AA35" s="5" t="s">
        <v>225</v>
      </c>
      <c r="AB35" s="5" t="s">
        <v>226</v>
      </c>
      <c r="AE35" s="6">
        <v>-10800</v>
      </c>
      <c r="AF35" s="6">
        <v>-12600</v>
      </c>
      <c r="AG35" s="6">
        <v>-1800</v>
      </c>
      <c r="AH35" s="6">
        <v>-18000</v>
      </c>
      <c r="AI35" s="6">
        <v>-25200</v>
      </c>
      <c r="AJ35" s="6">
        <v>-3780</v>
      </c>
      <c r="AK35" s="6">
        <v>-28980</v>
      </c>
      <c r="AL35" s="6">
        <v>-10980</v>
      </c>
      <c r="AY35" s="6"/>
      <c r="AZ35" s="6"/>
      <c r="BA35" s="6"/>
      <c r="BB35" s="6"/>
    </row>
    <row r="36" spans="1:54" x14ac:dyDescent="0.25">
      <c r="A36" s="5" t="s">
        <v>104</v>
      </c>
      <c r="B36" s="5" t="s">
        <v>105</v>
      </c>
      <c r="C36" s="5" t="s">
        <v>106</v>
      </c>
      <c r="D36" s="5" t="s">
        <v>107</v>
      </c>
      <c r="E36" s="5" t="s">
        <v>108</v>
      </c>
      <c r="F36" s="5" t="s">
        <v>109</v>
      </c>
      <c r="G36" s="5" t="s">
        <v>110</v>
      </c>
      <c r="H36" s="5" t="s">
        <v>111</v>
      </c>
      <c r="I36" s="5" t="s">
        <v>112</v>
      </c>
      <c r="L36" s="5" t="s">
        <v>113</v>
      </c>
      <c r="O36" s="5" t="s">
        <v>113</v>
      </c>
      <c r="R36" s="5" t="s">
        <v>113</v>
      </c>
      <c r="S36" s="5" t="s">
        <v>114</v>
      </c>
      <c r="T36" s="5" t="s">
        <v>115</v>
      </c>
      <c r="U36" s="5" t="s">
        <v>116</v>
      </c>
      <c r="V36" s="5" t="s">
        <v>117</v>
      </c>
      <c r="W36" s="5" t="s">
        <v>166</v>
      </c>
      <c r="X36" s="5" t="s">
        <v>167</v>
      </c>
      <c r="Y36" s="5" t="s">
        <v>168</v>
      </c>
      <c r="Z36" s="5" t="s">
        <v>169</v>
      </c>
      <c r="AA36" s="5" t="s">
        <v>225</v>
      </c>
      <c r="AB36" s="5" t="s">
        <v>226</v>
      </c>
      <c r="AE36" s="6">
        <v>-1800</v>
      </c>
      <c r="AF36" s="6">
        <v>-2100</v>
      </c>
      <c r="AG36" s="6">
        <v>-300</v>
      </c>
      <c r="AH36" s="6">
        <v>-3000</v>
      </c>
      <c r="AI36" s="6">
        <v>-4200</v>
      </c>
      <c r="AJ36" s="6">
        <v>-630</v>
      </c>
      <c r="AK36" s="6">
        <v>-4830</v>
      </c>
      <c r="AL36" s="6">
        <v>-1830</v>
      </c>
      <c r="AY36" s="6"/>
      <c r="AZ36" s="6"/>
      <c r="BA36" s="6"/>
      <c r="BB36" s="6"/>
    </row>
    <row r="37" spans="1:54" x14ac:dyDescent="0.25">
      <c r="A37" s="5" t="s">
        <v>104</v>
      </c>
      <c r="B37" s="5" t="s">
        <v>105</v>
      </c>
      <c r="C37" s="5" t="s">
        <v>106</v>
      </c>
      <c r="D37" s="5" t="s">
        <v>107</v>
      </c>
      <c r="E37" s="5" t="s">
        <v>108</v>
      </c>
      <c r="F37" s="5" t="s">
        <v>109</v>
      </c>
      <c r="G37" s="5" t="s">
        <v>110</v>
      </c>
      <c r="H37" s="5" t="s">
        <v>111</v>
      </c>
      <c r="I37" s="5" t="s">
        <v>112</v>
      </c>
      <c r="L37" s="5" t="s">
        <v>113</v>
      </c>
      <c r="O37" s="5" t="s">
        <v>113</v>
      </c>
      <c r="R37" s="5" t="s">
        <v>113</v>
      </c>
      <c r="S37" s="5" t="s">
        <v>114</v>
      </c>
      <c r="T37" s="5" t="s">
        <v>115</v>
      </c>
      <c r="U37" s="5" t="s">
        <v>116</v>
      </c>
      <c r="V37" s="5" t="s">
        <v>117</v>
      </c>
      <c r="W37" s="5" t="s">
        <v>166</v>
      </c>
      <c r="X37" s="5" t="s">
        <v>167</v>
      </c>
      <c r="Y37" s="5" t="s">
        <v>168</v>
      </c>
      <c r="Z37" s="5" t="s">
        <v>169</v>
      </c>
      <c r="AA37" s="5" t="s">
        <v>225</v>
      </c>
      <c r="AB37" s="5" t="s">
        <v>226</v>
      </c>
      <c r="AE37" s="6">
        <v>-2880</v>
      </c>
      <c r="AF37" s="6">
        <v>-3360</v>
      </c>
      <c r="AG37" s="6">
        <v>-480</v>
      </c>
      <c r="AH37" s="6">
        <v>-4800</v>
      </c>
      <c r="AI37" s="6">
        <v>-6720</v>
      </c>
      <c r="AJ37" s="6">
        <v>-1008</v>
      </c>
      <c r="AK37" s="6">
        <v>-7728</v>
      </c>
      <c r="AL37" s="6">
        <v>-2928</v>
      </c>
      <c r="AY37" s="6"/>
      <c r="AZ37" s="6"/>
      <c r="BA37" s="6"/>
      <c r="BB37" s="6"/>
    </row>
    <row r="38" spans="1:54" x14ac:dyDescent="0.25">
      <c r="A38" s="5" t="s">
        <v>104</v>
      </c>
      <c r="B38" s="5" t="s">
        <v>105</v>
      </c>
      <c r="C38" s="5" t="s">
        <v>106</v>
      </c>
      <c r="D38" s="5" t="s">
        <v>107</v>
      </c>
      <c r="E38" s="5" t="s">
        <v>108</v>
      </c>
      <c r="F38" s="5" t="s">
        <v>109</v>
      </c>
      <c r="G38" s="5" t="s">
        <v>110</v>
      </c>
      <c r="H38" s="5" t="s">
        <v>111</v>
      </c>
      <c r="I38" s="5" t="s">
        <v>112</v>
      </c>
      <c r="L38" s="5" t="s">
        <v>113</v>
      </c>
      <c r="O38" s="5" t="s">
        <v>113</v>
      </c>
      <c r="R38" s="5" t="s">
        <v>113</v>
      </c>
      <c r="S38" s="5" t="s">
        <v>114</v>
      </c>
      <c r="T38" s="5" t="s">
        <v>115</v>
      </c>
      <c r="U38" s="5" t="s">
        <v>116</v>
      </c>
      <c r="V38" s="5" t="s">
        <v>117</v>
      </c>
      <c r="W38" s="5" t="s">
        <v>166</v>
      </c>
      <c r="X38" s="5" t="s">
        <v>167</v>
      </c>
      <c r="Y38" s="5" t="s">
        <v>168</v>
      </c>
      <c r="Z38" s="5" t="s">
        <v>169</v>
      </c>
      <c r="AA38" s="5" t="s">
        <v>227</v>
      </c>
      <c r="AB38" s="5" t="s">
        <v>228</v>
      </c>
      <c r="AE38" s="6">
        <v>493998</v>
      </c>
      <c r="AF38" s="6">
        <v>109664</v>
      </c>
      <c r="AG38" s="6">
        <v>15666</v>
      </c>
      <c r="AH38" s="6">
        <v>156663.41</v>
      </c>
      <c r="AI38" s="6">
        <v>219329</v>
      </c>
      <c r="AJ38" s="6">
        <v>32899</v>
      </c>
      <c r="AK38" s="6">
        <v>252228</v>
      </c>
      <c r="AL38" s="6">
        <v>95564.59</v>
      </c>
      <c r="AY38" s="6"/>
      <c r="AZ38" s="6"/>
      <c r="BA38" s="6"/>
      <c r="BB38" s="6"/>
    </row>
    <row r="39" spans="1:54" x14ac:dyDescent="0.25">
      <c r="A39" s="5" t="s">
        <v>104</v>
      </c>
      <c r="B39" s="5" t="s">
        <v>105</v>
      </c>
      <c r="C39" s="5" t="s">
        <v>106</v>
      </c>
      <c r="D39" s="5" t="s">
        <v>107</v>
      </c>
      <c r="E39" s="5" t="s">
        <v>108</v>
      </c>
      <c r="F39" s="5" t="s">
        <v>109</v>
      </c>
      <c r="G39" s="5" t="s">
        <v>110</v>
      </c>
      <c r="H39" s="5" t="s">
        <v>111</v>
      </c>
      <c r="I39" s="5" t="s">
        <v>112</v>
      </c>
      <c r="L39" s="5" t="s">
        <v>113</v>
      </c>
      <c r="O39" s="5" t="s">
        <v>113</v>
      </c>
      <c r="R39" s="5" t="s">
        <v>113</v>
      </c>
      <c r="S39" s="5" t="s">
        <v>114</v>
      </c>
      <c r="T39" s="5" t="s">
        <v>115</v>
      </c>
      <c r="U39" s="5" t="s">
        <v>116</v>
      </c>
      <c r="V39" s="5" t="s">
        <v>117</v>
      </c>
      <c r="W39" s="5" t="s">
        <v>166</v>
      </c>
      <c r="X39" s="5" t="s">
        <v>167</v>
      </c>
      <c r="Y39" s="5" t="s">
        <v>168</v>
      </c>
      <c r="Z39" s="5" t="s">
        <v>169</v>
      </c>
      <c r="AA39" s="5" t="s">
        <v>227</v>
      </c>
      <c r="AB39" s="5" t="s">
        <v>228</v>
      </c>
      <c r="AE39" s="6">
        <v>1639</v>
      </c>
      <c r="AF39" s="6">
        <v>1912</v>
      </c>
      <c r="AG39" s="6">
        <v>273</v>
      </c>
      <c r="AH39" s="6">
        <v>2731.37</v>
      </c>
      <c r="AI39" s="6">
        <v>3824</v>
      </c>
      <c r="AJ39" s="6">
        <v>574</v>
      </c>
      <c r="AK39" s="6">
        <v>4398</v>
      </c>
      <c r="AL39" s="6">
        <v>1666.63</v>
      </c>
      <c r="AY39" s="6"/>
      <c r="AZ39" s="6"/>
      <c r="BA39" s="6"/>
      <c r="BB39" s="6"/>
    </row>
    <row r="40" spans="1:54" x14ac:dyDescent="0.25">
      <c r="A40" s="5" t="s">
        <v>104</v>
      </c>
      <c r="B40" s="5" t="s">
        <v>105</v>
      </c>
      <c r="C40" s="5" t="s">
        <v>106</v>
      </c>
      <c r="D40" s="5" t="s">
        <v>107</v>
      </c>
      <c r="E40" s="5" t="s">
        <v>108</v>
      </c>
      <c r="F40" s="5" t="s">
        <v>109</v>
      </c>
      <c r="G40" s="5" t="s">
        <v>110</v>
      </c>
      <c r="H40" s="5" t="s">
        <v>111</v>
      </c>
      <c r="I40" s="5" t="s">
        <v>112</v>
      </c>
      <c r="L40" s="5" t="s">
        <v>113</v>
      </c>
      <c r="O40" s="5" t="s">
        <v>113</v>
      </c>
      <c r="R40" s="5" t="s">
        <v>113</v>
      </c>
      <c r="S40" s="5" t="s">
        <v>114</v>
      </c>
      <c r="T40" s="5" t="s">
        <v>115</v>
      </c>
      <c r="U40" s="5" t="s">
        <v>116</v>
      </c>
      <c r="V40" s="5" t="s">
        <v>117</v>
      </c>
      <c r="W40" s="5" t="s">
        <v>166</v>
      </c>
      <c r="X40" s="5" t="s">
        <v>167</v>
      </c>
      <c r="Y40" s="5" t="s">
        <v>168</v>
      </c>
      <c r="Z40" s="5" t="s">
        <v>169</v>
      </c>
      <c r="AA40" s="5" t="s">
        <v>227</v>
      </c>
      <c r="AB40" s="5" t="s">
        <v>228</v>
      </c>
      <c r="AE40" s="6">
        <v>87614</v>
      </c>
      <c r="AF40" s="6">
        <v>102217</v>
      </c>
      <c r="AG40" s="6">
        <v>14603</v>
      </c>
      <c r="AH40" s="6">
        <v>146023.57999999999</v>
      </c>
      <c r="AI40" s="6">
        <v>204433</v>
      </c>
      <c r="AJ40" s="6">
        <v>30665</v>
      </c>
      <c r="AK40" s="6">
        <v>235098</v>
      </c>
      <c r="AL40" s="6">
        <v>89074.420000000013</v>
      </c>
      <c r="AY40" s="6"/>
      <c r="AZ40" s="6"/>
      <c r="BA40" s="6"/>
      <c r="BB40" s="6"/>
    </row>
    <row r="41" spans="1:54" x14ac:dyDescent="0.25">
      <c r="A41" s="5" t="s">
        <v>104</v>
      </c>
      <c r="B41" s="5" t="s">
        <v>105</v>
      </c>
      <c r="C41" s="5" t="s">
        <v>106</v>
      </c>
      <c r="D41" s="5" t="s">
        <v>107</v>
      </c>
      <c r="E41" s="5" t="s">
        <v>108</v>
      </c>
      <c r="F41" s="5" t="s">
        <v>109</v>
      </c>
      <c r="G41" s="5" t="s">
        <v>110</v>
      </c>
      <c r="H41" s="5" t="s">
        <v>111</v>
      </c>
      <c r="I41" s="5" t="s">
        <v>112</v>
      </c>
      <c r="L41" s="5" t="s">
        <v>113</v>
      </c>
      <c r="O41" s="5" t="s">
        <v>113</v>
      </c>
      <c r="R41" s="5" t="s">
        <v>113</v>
      </c>
      <c r="S41" s="5" t="s">
        <v>114</v>
      </c>
      <c r="T41" s="5" t="s">
        <v>115</v>
      </c>
      <c r="U41" s="5" t="s">
        <v>116</v>
      </c>
      <c r="V41" s="5" t="s">
        <v>117</v>
      </c>
      <c r="W41" s="5" t="s">
        <v>166</v>
      </c>
      <c r="X41" s="5" t="s">
        <v>167</v>
      </c>
      <c r="Y41" s="5" t="s">
        <v>168</v>
      </c>
      <c r="Z41" s="5" t="s">
        <v>169</v>
      </c>
      <c r="AA41" s="5" t="s">
        <v>227</v>
      </c>
      <c r="AB41" s="5" t="s">
        <v>228</v>
      </c>
      <c r="AE41" s="6">
        <v>19833</v>
      </c>
      <c r="AF41" s="6">
        <v>23139</v>
      </c>
      <c r="AG41" s="6">
        <v>3306</v>
      </c>
      <c r="AH41" s="6">
        <v>33055.71</v>
      </c>
      <c r="AI41" s="6">
        <v>46278</v>
      </c>
      <c r="AJ41" s="6">
        <v>6942</v>
      </c>
      <c r="AK41" s="6">
        <v>53220</v>
      </c>
      <c r="AL41" s="6">
        <v>20164.29</v>
      </c>
      <c r="AY41" s="6"/>
      <c r="AZ41" s="6"/>
      <c r="BA41" s="6"/>
      <c r="BB41" s="6"/>
    </row>
    <row r="42" spans="1:54" x14ac:dyDescent="0.25">
      <c r="A42" s="5" t="s">
        <v>104</v>
      </c>
      <c r="B42" s="5" t="s">
        <v>105</v>
      </c>
      <c r="C42" s="5" t="s">
        <v>106</v>
      </c>
      <c r="D42" s="5" t="s">
        <v>107</v>
      </c>
      <c r="E42" s="5" t="s">
        <v>108</v>
      </c>
      <c r="F42" s="5" t="s">
        <v>109</v>
      </c>
      <c r="G42" s="5" t="s">
        <v>110</v>
      </c>
      <c r="H42" s="5" t="s">
        <v>111</v>
      </c>
      <c r="I42" s="5" t="s">
        <v>112</v>
      </c>
      <c r="L42" s="5" t="s">
        <v>113</v>
      </c>
      <c r="O42" s="5" t="s">
        <v>113</v>
      </c>
      <c r="R42" s="5" t="s">
        <v>113</v>
      </c>
      <c r="S42" s="5" t="s">
        <v>114</v>
      </c>
      <c r="T42" s="5" t="s">
        <v>115</v>
      </c>
      <c r="U42" s="5" t="s">
        <v>116</v>
      </c>
      <c r="V42" s="5" t="s">
        <v>117</v>
      </c>
      <c r="W42" s="5" t="s">
        <v>166</v>
      </c>
      <c r="X42" s="5" t="s">
        <v>167</v>
      </c>
      <c r="Y42" s="5" t="s">
        <v>168</v>
      </c>
      <c r="Z42" s="5" t="s">
        <v>169</v>
      </c>
      <c r="AA42" s="5" t="s">
        <v>227</v>
      </c>
      <c r="AB42" s="5" t="s">
        <v>228</v>
      </c>
      <c r="AE42" s="6">
        <v>621</v>
      </c>
      <c r="AF42" s="6">
        <v>725</v>
      </c>
      <c r="AG42" s="6">
        <v>104</v>
      </c>
      <c r="AH42" s="6">
        <v>1035.22</v>
      </c>
      <c r="AI42" s="6">
        <v>1449</v>
      </c>
      <c r="AJ42" s="6">
        <v>217</v>
      </c>
      <c r="AK42" s="6">
        <v>1666</v>
      </c>
      <c r="AL42" s="6">
        <v>630.78</v>
      </c>
      <c r="AY42" s="6"/>
      <c r="AZ42" s="6"/>
      <c r="BA42" s="6"/>
      <c r="BB42" s="6"/>
    </row>
    <row r="43" spans="1:54" x14ac:dyDescent="0.25">
      <c r="A43" s="5" t="s">
        <v>104</v>
      </c>
      <c r="B43" s="5" t="s">
        <v>105</v>
      </c>
      <c r="C43" s="5" t="s">
        <v>106</v>
      </c>
      <c r="D43" s="5" t="s">
        <v>107</v>
      </c>
      <c r="E43" s="5" t="s">
        <v>108</v>
      </c>
      <c r="F43" s="5" t="s">
        <v>109</v>
      </c>
      <c r="G43" s="5" t="s">
        <v>110</v>
      </c>
      <c r="H43" s="5" t="s">
        <v>111</v>
      </c>
      <c r="I43" s="5" t="s">
        <v>112</v>
      </c>
      <c r="L43" s="5" t="s">
        <v>113</v>
      </c>
      <c r="O43" s="5" t="s">
        <v>113</v>
      </c>
      <c r="R43" s="5" t="s">
        <v>113</v>
      </c>
      <c r="S43" s="5" t="s">
        <v>114</v>
      </c>
      <c r="T43" s="5" t="s">
        <v>115</v>
      </c>
      <c r="U43" s="5" t="s">
        <v>116</v>
      </c>
      <c r="V43" s="5" t="s">
        <v>117</v>
      </c>
      <c r="W43" s="5" t="s">
        <v>166</v>
      </c>
      <c r="X43" s="5" t="s">
        <v>167</v>
      </c>
      <c r="Y43" s="5" t="s">
        <v>168</v>
      </c>
      <c r="Z43" s="5" t="s">
        <v>169</v>
      </c>
      <c r="AA43" s="5" t="s">
        <v>227</v>
      </c>
      <c r="AB43" s="5" t="s">
        <v>228</v>
      </c>
      <c r="AE43" s="6">
        <v>3625</v>
      </c>
      <c r="AF43" s="6">
        <v>4229</v>
      </c>
      <c r="AG43" s="6">
        <v>604</v>
      </c>
      <c r="AH43" s="6">
        <v>6041.58</v>
      </c>
      <c r="AI43" s="6">
        <v>8458</v>
      </c>
      <c r="AJ43" s="6">
        <v>1269</v>
      </c>
      <c r="AK43" s="6">
        <v>9727</v>
      </c>
      <c r="AL43" s="6">
        <v>3685.42</v>
      </c>
      <c r="AY43" s="6"/>
      <c r="AZ43" s="6"/>
      <c r="BA43" s="6"/>
      <c r="BB43" s="6"/>
    </row>
    <row r="44" spans="1:54" x14ac:dyDescent="0.25">
      <c r="A44" s="5" t="s">
        <v>104</v>
      </c>
      <c r="B44" s="5" t="s">
        <v>105</v>
      </c>
      <c r="C44" s="5" t="s">
        <v>106</v>
      </c>
      <c r="D44" s="5" t="s">
        <v>107</v>
      </c>
      <c r="E44" s="5" t="s">
        <v>108</v>
      </c>
      <c r="F44" s="5" t="s">
        <v>109</v>
      </c>
      <c r="G44" s="5" t="s">
        <v>110</v>
      </c>
      <c r="H44" s="5" t="s">
        <v>111</v>
      </c>
      <c r="I44" s="5" t="s">
        <v>112</v>
      </c>
      <c r="L44" s="5" t="s">
        <v>113</v>
      </c>
      <c r="O44" s="5" t="s">
        <v>113</v>
      </c>
      <c r="R44" s="5" t="s">
        <v>113</v>
      </c>
      <c r="S44" s="5" t="s">
        <v>114</v>
      </c>
      <c r="T44" s="5" t="s">
        <v>115</v>
      </c>
      <c r="U44" s="5" t="s">
        <v>116</v>
      </c>
      <c r="V44" s="5" t="s">
        <v>117</v>
      </c>
      <c r="W44" s="5" t="s">
        <v>166</v>
      </c>
      <c r="X44" s="5" t="s">
        <v>167</v>
      </c>
      <c r="Y44" s="5" t="s">
        <v>168</v>
      </c>
      <c r="Z44" s="5" t="s">
        <v>169</v>
      </c>
      <c r="AA44" s="5" t="s">
        <v>227</v>
      </c>
      <c r="AB44" s="5" t="s">
        <v>228</v>
      </c>
      <c r="AE44" s="6">
        <v>61185</v>
      </c>
      <c r="AF44" s="6">
        <v>71383</v>
      </c>
      <c r="AG44" s="6">
        <v>10198</v>
      </c>
      <c r="AH44" s="6">
        <v>101975.21</v>
      </c>
      <c r="AI44" s="6">
        <v>142765</v>
      </c>
      <c r="AJ44" s="6">
        <v>21415</v>
      </c>
      <c r="AK44" s="6">
        <v>164180</v>
      </c>
      <c r="AL44" s="6">
        <v>62204.789999999994</v>
      </c>
      <c r="AY44" s="6"/>
      <c r="AZ44" s="6"/>
      <c r="BA44" s="6"/>
      <c r="BB44" s="6"/>
    </row>
    <row r="45" spans="1:54" x14ac:dyDescent="0.25">
      <c r="A45" s="5" t="s">
        <v>104</v>
      </c>
      <c r="B45" s="5" t="s">
        <v>105</v>
      </c>
      <c r="C45" s="5" t="s">
        <v>106</v>
      </c>
      <c r="D45" s="5" t="s">
        <v>107</v>
      </c>
      <c r="E45" s="5" t="s">
        <v>108</v>
      </c>
      <c r="F45" s="5" t="s">
        <v>109</v>
      </c>
      <c r="G45" s="5" t="s">
        <v>110</v>
      </c>
      <c r="H45" s="5" t="s">
        <v>111</v>
      </c>
      <c r="I45" s="5" t="s">
        <v>112</v>
      </c>
      <c r="L45" s="5" t="s">
        <v>113</v>
      </c>
      <c r="O45" s="5" t="s">
        <v>113</v>
      </c>
      <c r="R45" s="5" t="s">
        <v>113</v>
      </c>
      <c r="S45" s="5" t="s">
        <v>114</v>
      </c>
      <c r="T45" s="5" t="s">
        <v>115</v>
      </c>
      <c r="U45" s="5" t="s">
        <v>116</v>
      </c>
      <c r="V45" s="5" t="s">
        <v>117</v>
      </c>
      <c r="W45" s="5" t="s">
        <v>166</v>
      </c>
      <c r="X45" s="5" t="s">
        <v>167</v>
      </c>
      <c r="Y45" s="5" t="s">
        <v>168</v>
      </c>
      <c r="Z45" s="5" t="s">
        <v>169</v>
      </c>
      <c r="AA45" s="5" t="s">
        <v>227</v>
      </c>
      <c r="AB45" s="5" t="s">
        <v>228</v>
      </c>
      <c r="AE45" s="6">
        <v>8290</v>
      </c>
      <c r="AF45" s="6">
        <v>9672</v>
      </c>
      <c r="AG45" s="6">
        <v>1382</v>
      </c>
      <c r="AH45" s="6">
        <v>13817.4</v>
      </c>
      <c r="AI45" s="6">
        <v>19344</v>
      </c>
      <c r="AJ45" s="6">
        <v>2902</v>
      </c>
      <c r="AK45" s="6">
        <v>22246</v>
      </c>
      <c r="AL45" s="6">
        <v>8428.6</v>
      </c>
      <c r="AY45" s="6"/>
      <c r="AZ45" s="6"/>
      <c r="BA45" s="6"/>
      <c r="BB45" s="6"/>
    </row>
    <row r="46" spans="1:54" x14ac:dyDescent="0.25">
      <c r="A46" s="5" t="s">
        <v>104</v>
      </c>
      <c r="B46" s="5" t="s">
        <v>105</v>
      </c>
      <c r="C46" s="5" t="s">
        <v>106</v>
      </c>
      <c r="D46" s="5" t="s">
        <v>107</v>
      </c>
      <c r="E46" s="5" t="s">
        <v>108</v>
      </c>
      <c r="F46" s="5" t="s">
        <v>109</v>
      </c>
      <c r="G46" s="5" t="s">
        <v>110</v>
      </c>
      <c r="H46" s="5" t="s">
        <v>111</v>
      </c>
      <c r="I46" s="5" t="s">
        <v>112</v>
      </c>
      <c r="J46" s="5" t="s">
        <v>151</v>
      </c>
      <c r="K46" s="5" t="s">
        <v>152</v>
      </c>
      <c r="L46" s="5" t="s">
        <v>153</v>
      </c>
      <c r="O46" s="5" t="s">
        <v>113</v>
      </c>
      <c r="R46" s="5" t="s">
        <v>113</v>
      </c>
      <c r="S46" s="5" t="s">
        <v>114</v>
      </c>
      <c r="T46" s="5" t="s">
        <v>115</v>
      </c>
      <c r="U46" s="5" t="s">
        <v>116</v>
      </c>
      <c r="V46" s="5" t="s">
        <v>117</v>
      </c>
      <c r="W46" s="5" t="s">
        <v>166</v>
      </c>
      <c r="X46" s="5" t="s">
        <v>167</v>
      </c>
      <c r="Y46" s="5" t="s">
        <v>168</v>
      </c>
      <c r="Z46" s="5" t="s">
        <v>169</v>
      </c>
      <c r="AA46" s="5" t="s">
        <v>227</v>
      </c>
      <c r="AB46" s="5" t="s">
        <v>228</v>
      </c>
      <c r="AE46" s="6">
        <v>12965</v>
      </c>
      <c r="AF46" s="6">
        <v>15126</v>
      </c>
      <c r="AG46" s="6">
        <v>2161</v>
      </c>
      <c r="AH46" s="6">
        <v>21608.18</v>
      </c>
      <c r="AI46" s="6">
        <v>30251</v>
      </c>
      <c r="AJ46" s="6">
        <v>4538</v>
      </c>
      <c r="AK46" s="6">
        <v>34789</v>
      </c>
      <c r="AL46" s="6">
        <v>13180.82</v>
      </c>
      <c r="AY46" s="6"/>
      <c r="AZ46" s="6"/>
      <c r="BA46" s="6"/>
      <c r="BB46" s="6"/>
    </row>
    <row r="47" spans="1:54" x14ac:dyDescent="0.25">
      <c r="A47" s="5" t="s">
        <v>104</v>
      </c>
      <c r="B47" s="5" t="s">
        <v>105</v>
      </c>
      <c r="C47" s="5" t="s">
        <v>106</v>
      </c>
      <c r="D47" s="5" t="s">
        <v>107</v>
      </c>
      <c r="E47" s="5" t="s">
        <v>108</v>
      </c>
      <c r="F47" s="5" t="s">
        <v>109</v>
      </c>
      <c r="G47" s="5" t="s">
        <v>110</v>
      </c>
      <c r="H47" s="5" t="s">
        <v>111</v>
      </c>
      <c r="I47" s="5" t="s">
        <v>112</v>
      </c>
      <c r="J47" s="5" t="s">
        <v>154</v>
      </c>
      <c r="K47" s="5" t="s">
        <v>155</v>
      </c>
      <c r="L47" s="5" t="s">
        <v>156</v>
      </c>
      <c r="O47" s="5" t="s">
        <v>113</v>
      </c>
      <c r="R47" s="5" t="s">
        <v>113</v>
      </c>
      <c r="S47" s="5" t="s">
        <v>114</v>
      </c>
      <c r="T47" s="5" t="s">
        <v>115</v>
      </c>
      <c r="U47" s="5" t="s">
        <v>116</v>
      </c>
      <c r="V47" s="5" t="s">
        <v>117</v>
      </c>
      <c r="W47" s="5" t="s">
        <v>166</v>
      </c>
      <c r="X47" s="5" t="s">
        <v>167</v>
      </c>
      <c r="Y47" s="5" t="s">
        <v>168</v>
      </c>
      <c r="Z47" s="5" t="s">
        <v>169</v>
      </c>
      <c r="AA47" s="5" t="s">
        <v>227</v>
      </c>
      <c r="AB47" s="5" t="s">
        <v>228</v>
      </c>
      <c r="AE47" s="6">
        <v>9834</v>
      </c>
      <c r="AF47" s="6">
        <v>11473</v>
      </c>
      <c r="AG47" s="6">
        <v>1639</v>
      </c>
      <c r="AH47" s="6">
        <v>16389.96</v>
      </c>
      <c r="AI47" s="6">
        <v>22946</v>
      </c>
      <c r="AJ47" s="6">
        <v>3442</v>
      </c>
      <c r="AK47" s="6">
        <v>26388</v>
      </c>
      <c r="AL47" s="6">
        <v>9998.0400000000009</v>
      </c>
      <c r="AY47" s="6"/>
      <c r="AZ47" s="6"/>
      <c r="BA47" s="6"/>
      <c r="BB47" s="6"/>
    </row>
    <row r="48" spans="1:54" x14ac:dyDescent="0.25">
      <c r="A48" s="5" t="s">
        <v>104</v>
      </c>
      <c r="B48" s="5" t="s">
        <v>105</v>
      </c>
      <c r="C48" s="5" t="s">
        <v>106</v>
      </c>
      <c r="D48" s="5" t="s">
        <v>107</v>
      </c>
      <c r="E48" s="5" t="s">
        <v>108</v>
      </c>
      <c r="F48" s="5" t="s">
        <v>109</v>
      </c>
      <c r="G48" s="5" t="s">
        <v>110</v>
      </c>
      <c r="H48" s="5" t="s">
        <v>111</v>
      </c>
      <c r="I48" s="5" t="s">
        <v>112</v>
      </c>
      <c r="J48" s="5" t="s">
        <v>157</v>
      </c>
      <c r="K48" s="5" t="s">
        <v>158</v>
      </c>
      <c r="L48" s="5" t="s">
        <v>159</v>
      </c>
      <c r="O48" s="5" t="s">
        <v>113</v>
      </c>
      <c r="R48" s="5" t="s">
        <v>113</v>
      </c>
      <c r="S48" s="5" t="s">
        <v>114</v>
      </c>
      <c r="T48" s="5" t="s">
        <v>115</v>
      </c>
      <c r="U48" s="5" t="s">
        <v>116</v>
      </c>
      <c r="V48" s="5" t="s">
        <v>117</v>
      </c>
      <c r="W48" s="5" t="s">
        <v>166</v>
      </c>
      <c r="X48" s="5" t="s">
        <v>167</v>
      </c>
      <c r="Y48" s="5" t="s">
        <v>168</v>
      </c>
      <c r="Z48" s="5" t="s">
        <v>169</v>
      </c>
      <c r="AA48" s="5" t="s">
        <v>227</v>
      </c>
      <c r="AB48" s="5" t="s">
        <v>228</v>
      </c>
      <c r="AE48" s="6">
        <v>31200</v>
      </c>
      <c r="AF48" s="6">
        <v>36400</v>
      </c>
      <c r="AG48" s="6">
        <v>5200</v>
      </c>
      <c r="AH48" s="6">
        <v>52000</v>
      </c>
      <c r="AI48" s="6">
        <v>72800</v>
      </c>
      <c r="AJ48" s="6">
        <v>10920</v>
      </c>
      <c r="AK48" s="6">
        <v>83720</v>
      </c>
      <c r="AL48" s="6">
        <v>31720</v>
      </c>
      <c r="AY48" s="6"/>
      <c r="AZ48" s="6"/>
      <c r="BA48" s="6"/>
      <c r="BB48" s="6"/>
    </row>
    <row r="49" spans="1:54" x14ac:dyDescent="0.25">
      <c r="A49" s="5" t="s">
        <v>104</v>
      </c>
      <c r="B49" s="5" t="s">
        <v>105</v>
      </c>
      <c r="C49" s="5" t="s">
        <v>106</v>
      </c>
      <c r="D49" s="5" t="s">
        <v>107</v>
      </c>
      <c r="E49" s="5" t="s">
        <v>108</v>
      </c>
      <c r="F49" s="5" t="s">
        <v>109</v>
      </c>
      <c r="G49" s="5" t="s">
        <v>110</v>
      </c>
      <c r="H49" s="5" t="s">
        <v>111</v>
      </c>
      <c r="I49" s="5" t="s">
        <v>112</v>
      </c>
      <c r="J49" s="5" t="s">
        <v>160</v>
      </c>
      <c r="K49" s="5" t="s">
        <v>161</v>
      </c>
      <c r="L49" s="5" t="s">
        <v>162</v>
      </c>
      <c r="O49" s="5" t="s">
        <v>113</v>
      </c>
      <c r="R49" s="5" t="s">
        <v>113</v>
      </c>
      <c r="S49" s="5" t="s">
        <v>114</v>
      </c>
      <c r="T49" s="5" t="s">
        <v>115</v>
      </c>
      <c r="U49" s="5" t="s">
        <v>116</v>
      </c>
      <c r="V49" s="5" t="s">
        <v>117</v>
      </c>
      <c r="W49" s="5" t="s">
        <v>166</v>
      </c>
      <c r="X49" s="5" t="s">
        <v>167</v>
      </c>
      <c r="Y49" s="5" t="s">
        <v>168</v>
      </c>
      <c r="Z49" s="5" t="s">
        <v>169</v>
      </c>
      <c r="AA49" s="5" t="s">
        <v>227</v>
      </c>
      <c r="AB49" s="5" t="s">
        <v>228</v>
      </c>
      <c r="AE49" s="6">
        <v>24600</v>
      </c>
      <c r="AF49" s="6">
        <v>28700</v>
      </c>
      <c r="AG49" s="6">
        <v>4100</v>
      </c>
      <c r="AH49" s="6">
        <v>41000</v>
      </c>
      <c r="AI49" s="6">
        <v>57400</v>
      </c>
      <c r="AJ49" s="6">
        <v>8610</v>
      </c>
      <c r="AK49" s="6">
        <v>66010</v>
      </c>
      <c r="AL49" s="6">
        <v>25010</v>
      </c>
      <c r="AY49" s="6"/>
      <c r="AZ49" s="6"/>
      <c r="BA49" s="6"/>
      <c r="BB49" s="6"/>
    </row>
    <row r="50" spans="1:54" x14ac:dyDescent="0.25">
      <c r="A50" s="5" t="s">
        <v>104</v>
      </c>
      <c r="B50" s="5" t="s">
        <v>105</v>
      </c>
      <c r="C50" s="5" t="s">
        <v>106</v>
      </c>
      <c r="D50" s="5" t="s">
        <v>107</v>
      </c>
      <c r="E50" s="5" t="s">
        <v>108</v>
      </c>
      <c r="F50" s="5" t="s">
        <v>109</v>
      </c>
      <c r="G50" s="5" t="s">
        <v>163</v>
      </c>
      <c r="H50" s="5" t="s">
        <v>164</v>
      </c>
      <c r="I50" s="5" t="s">
        <v>165</v>
      </c>
      <c r="L50" s="5" t="s">
        <v>113</v>
      </c>
      <c r="O50" s="5" t="s">
        <v>113</v>
      </c>
      <c r="R50" s="5" t="s">
        <v>113</v>
      </c>
      <c r="S50" s="5" t="s">
        <v>114</v>
      </c>
      <c r="T50" s="5" t="s">
        <v>115</v>
      </c>
      <c r="U50" s="5" t="s">
        <v>116</v>
      </c>
      <c r="V50" s="5" t="s">
        <v>117</v>
      </c>
      <c r="W50" s="5" t="s">
        <v>166</v>
      </c>
      <c r="X50" s="5" t="s">
        <v>167</v>
      </c>
      <c r="Y50" s="5" t="s">
        <v>168</v>
      </c>
      <c r="Z50" s="5" t="s">
        <v>169</v>
      </c>
      <c r="AA50" s="5" t="s">
        <v>229</v>
      </c>
      <c r="AB50" s="5" t="s">
        <v>230</v>
      </c>
      <c r="AE50" s="6">
        <v>8045</v>
      </c>
      <c r="AF50" s="6">
        <v>9386</v>
      </c>
      <c r="AG50" s="6">
        <v>1341</v>
      </c>
      <c r="AH50" s="6">
        <v>13408.65</v>
      </c>
      <c r="AI50" s="6">
        <v>18772</v>
      </c>
      <c r="AJ50" s="6">
        <v>2816</v>
      </c>
      <c r="AK50" s="6">
        <v>21588</v>
      </c>
      <c r="AL50" s="6">
        <v>8179.35</v>
      </c>
      <c r="AY50" s="6"/>
      <c r="AZ50" s="6"/>
      <c r="BA50" s="6"/>
      <c r="BB50" s="6"/>
    </row>
    <row r="51" spans="1:54" x14ac:dyDescent="0.25">
      <c r="A51" s="5" t="s">
        <v>104</v>
      </c>
      <c r="B51" s="5" t="s">
        <v>105</v>
      </c>
      <c r="C51" s="5" t="s">
        <v>106</v>
      </c>
      <c r="D51" s="5" t="s">
        <v>107</v>
      </c>
      <c r="E51" s="5" t="s">
        <v>108</v>
      </c>
      <c r="F51" s="5" t="s">
        <v>109</v>
      </c>
      <c r="G51" s="5" t="s">
        <v>163</v>
      </c>
      <c r="H51" s="5" t="s">
        <v>164</v>
      </c>
      <c r="I51" s="5" t="s">
        <v>165</v>
      </c>
      <c r="L51" s="5" t="s">
        <v>113</v>
      </c>
      <c r="O51" s="5" t="s">
        <v>113</v>
      </c>
      <c r="R51" s="5" t="s">
        <v>113</v>
      </c>
      <c r="S51" s="5" t="s">
        <v>114</v>
      </c>
      <c r="T51" s="5" t="s">
        <v>115</v>
      </c>
      <c r="U51" s="5" t="s">
        <v>116</v>
      </c>
      <c r="V51" s="5" t="s">
        <v>117</v>
      </c>
      <c r="W51" s="5" t="s">
        <v>166</v>
      </c>
      <c r="X51" s="5" t="s">
        <v>167</v>
      </c>
      <c r="Y51" s="5" t="s">
        <v>168</v>
      </c>
      <c r="Z51" s="5" t="s">
        <v>169</v>
      </c>
      <c r="AA51" s="5" t="s">
        <v>229</v>
      </c>
      <c r="AB51" s="5" t="s">
        <v>230</v>
      </c>
      <c r="AE51" s="6">
        <v>4485</v>
      </c>
      <c r="AF51" s="6">
        <v>5232</v>
      </c>
      <c r="AG51" s="6">
        <v>747</v>
      </c>
      <c r="AH51" s="6">
        <v>7474.59</v>
      </c>
      <c r="AI51" s="6">
        <v>10464</v>
      </c>
      <c r="AJ51" s="6">
        <v>1570</v>
      </c>
      <c r="AK51" s="6">
        <v>12034</v>
      </c>
      <c r="AL51" s="6">
        <v>4559.41</v>
      </c>
      <c r="AY51" s="6"/>
      <c r="AZ51" s="6"/>
      <c r="BA51" s="6"/>
      <c r="BB51" s="6"/>
    </row>
    <row r="52" spans="1:54" x14ac:dyDescent="0.25">
      <c r="A52" s="5" t="s">
        <v>104</v>
      </c>
      <c r="B52" s="5" t="s">
        <v>105</v>
      </c>
      <c r="C52" s="5" t="s">
        <v>106</v>
      </c>
      <c r="D52" s="5" t="s">
        <v>107</v>
      </c>
      <c r="E52" s="5" t="s">
        <v>108</v>
      </c>
      <c r="F52" s="5" t="s">
        <v>109</v>
      </c>
      <c r="G52" s="5" t="s">
        <v>163</v>
      </c>
      <c r="H52" s="5" t="s">
        <v>164</v>
      </c>
      <c r="I52" s="5" t="s">
        <v>165</v>
      </c>
      <c r="L52" s="5" t="s">
        <v>113</v>
      </c>
      <c r="O52" s="5" t="s">
        <v>113</v>
      </c>
      <c r="R52" s="5" t="s">
        <v>113</v>
      </c>
      <c r="S52" s="5" t="s">
        <v>114</v>
      </c>
      <c r="T52" s="5" t="s">
        <v>115</v>
      </c>
      <c r="U52" s="5" t="s">
        <v>116</v>
      </c>
      <c r="V52" s="5" t="s">
        <v>117</v>
      </c>
      <c r="W52" s="5" t="s">
        <v>166</v>
      </c>
      <c r="X52" s="5" t="s">
        <v>167</v>
      </c>
      <c r="Y52" s="5" t="s">
        <v>168</v>
      </c>
      <c r="Z52" s="5" t="s">
        <v>169</v>
      </c>
      <c r="AA52" s="5" t="s">
        <v>229</v>
      </c>
      <c r="AB52" s="5" t="s">
        <v>230</v>
      </c>
      <c r="AE52" s="6">
        <v>3026</v>
      </c>
      <c r="AF52" s="6">
        <v>3531</v>
      </c>
      <c r="AG52" s="6">
        <v>505</v>
      </c>
      <c r="AH52" s="6">
        <v>5043.83</v>
      </c>
      <c r="AI52" s="6">
        <v>7061</v>
      </c>
      <c r="AJ52" s="6">
        <v>1059</v>
      </c>
      <c r="AK52" s="6">
        <v>8120</v>
      </c>
      <c r="AL52" s="6">
        <v>3076.17</v>
      </c>
      <c r="AY52" s="6"/>
      <c r="AZ52" s="6"/>
      <c r="BA52" s="6"/>
      <c r="BB52" s="6"/>
    </row>
    <row r="53" spans="1:54" x14ac:dyDescent="0.25">
      <c r="A53" s="5" t="s">
        <v>104</v>
      </c>
      <c r="B53" s="5" t="s">
        <v>105</v>
      </c>
      <c r="C53" s="5" t="s">
        <v>106</v>
      </c>
      <c r="D53" s="5" t="s">
        <v>107</v>
      </c>
      <c r="E53" s="5" t="s">
        <v>108</v>
      </c>
      <c r="F53" s="5" t="s">
        <v>109</v>
      </c>
      <c r="G53" s="5" t="s">
        <v>163</v>
      </c>
      <c r="H53" s="5" t="s">
        <v>164</v>
      </c>
      <c r="I53" s="5" t="s">
        <v>165</v>
      </c>
      <c r="J53" s="5" t="s">
        <v>173</v>
      </c>
      <c r="K53" s="5" t="s">
        <v>158</v>
      </c>
      <c r="L53" s="5" t="s">
        <v>174</v>
      </c>
      <c r="O53" s="5" t="s">
        <v>113</v>
      </c>
      <c r="R53" s="5" t="s">
        <v>113</v>
      </c>
      <c r="S53" s="5" t="s">
        <v>114</v>
      </c>
      <c r="T53" s="5" t="s">
        <v>115</v>
      </c>
      <c r="U53" s="5" t="s">
        <v>116</v>
      </c>
      <c r="V53" s="5" t="s">
        <v>117</v>
      </c>
      <c r="W53" s="5" t="s">
        <v>166</v>
      </c>
      <c r="X53" s="5" t="s">
        <v>167</v>
      </c>
      <c r="Y53" s="5" t="s">
        <v>168</v>
      </c>
      <c r="Z53" s="5" t="s">
        <v>169</v>
      </c>
      <c r="AA53" s="5" t="s">
        <v>229</v>
      </c>
      <c r="AB53" s="5" t="s">
        <v>230</v>
      </c>
      <c r="AE53" s="6">
        <v>2885</v>
      </c>
      <c r="AF53" s="6">
        <v>3366</v>
      </c>
      <c r="AG53" s="6">
        <v>481</v>
      </c>
      <c r="AH53" s="6">
        <v>4808.24</v>
      </c>
      <c r="AI53" s="6">
        <v>6732</v>
      </c>
      <c r="AJ53" s="6">
        <v>1010</v>
      </c>
      <c r="AK53" s="6">
        <v>7742</v>
      </c>
      <c r="AL53" s="6">
        <v>2933.76</v>
      </c>
      <c r="AY53" s="6"/>
      <c r="AZ53" s="6"/>
      <c r="BA53" s="6"/>
      <c r="BB53" s="6"/>
    </row>
    <row r="54" spans="1:54" x14ac:dyDescent="0.25">
      <c r="A54" s="5" t="s">
        <v>104</v>
      </c>
      <c r="B54" s="5" t="s">
        <v>105</v>
      </c>
      <c r="C54" s="5" t="s">
        <v>106</v>
      </c>
      <c r="D54" s="5" t="s">
        <v>107</v>
      </c>
      <c r="E54" s="5" t="s">
        <v>108</v>
      </c>
      <c r="F54" s="5" t="s">
        <v>109</v>
      </c>
      <c r="G54" s="5" t="s">
        <v>163</v>
      </c>
      <c r="H54" s="5" t="s">
        <v>164</v>
      </c>
      <c r="I54" s="5" t="s">
        <v>165</v>
      </c>
      <c r="J54" s="5" t="s">
        <v>173</v>
      </c>
      <c r="K54" s="5" t="s">
        <v>158</v>
      </c>
      <c r="L54" s="5" t="s">
        <v>174</v>
      </c>
      <c r="O54" s="5" t="s">
        <v>113</v>
      </c>
      <c r="R54" s="5" t="s">
        <v>113</v>
      </c>
      <c r="S54" s="5" t="s">
        <v>114</v>
      </c>
      <c r="T54" s="5" t="s">
        <v>115</v>
      </c>
      <c r="U54" s="5" t="s">
        <v>116</v>
      </c>
      <c r="V54" s="5" t="s">
        <v>117</v>
      </c>
      <c r="W54" s="5" t="s">
        <v>166</v>
      </c>
      <c r="X54" s="5" t="s">
        <v>167</v>
      </c>
      <c r="Y54" s="5" t="s">
        <v>168</v>
      </c>
      <c r="Z54" s="5" t="s">
        <v>169</v>
      </c>
      <c r="AA54" s="5" t="s">
        <v>229</v>
      </c>
      <c r="AB54" s="5" t="s">
        <v>230</v>
      </c>
      <c r="AE54" s="6">
        <v>2984</v>
      </c>
      <c r="AF54" s="6">
        <v>3482</v>
      </c>
      <c r="AG54" s="6">
        <v>498</v>
      </c>
      <c r="AH54" s="6">
        <v>4973.79</v>
      </c>
      <c r="AI54" s="6">
        <v>6963</v>
      </c>
      <c r="AJ54" s="6">
        <v>1044</v>
      </c>
      <c r="AK54" s="6">
        <v>8007</v>
      </c>
      <c r="AL54" s="6">
        <v>3033.21</v>
      </c>
      <c r="AY54" s="6"/>
      <c r="AZ54" s="6"/>
      <c r="BA54" s="6"/>
      <c r="BB54" s="6"/>
    </row>
    <row r="55" spans="1:54" x14ac:dyDescent="0.25">
      <c r="A55" s="5" t="s">
        <v>104</v>
      </c>
      <c r="B55" s="5" t="s">
        <v>105</v>
      </c>
      <c r="C55" s="5" t="s">
        <v>106</v>
      </c>
      <c r="D55" s="5" t="s">
        <v>107</v>
      </c>
      <c r="E55" s="5" t="s">
        <v>108</v>
      </c>
      <c r="F55" s="5" t="s">
        <v>109</v>
      </c>
      <c r="G55" s="5" t="s">
        <v>163</v>
      </c>
      <c r="H55" s="5" t="s">
        <v>164</v>
      </c>
      <c r="I55" s="5" t="s">
        <v>165</v>
      </c>
      <c r="J55" s="5" t="s">
        <v>175</v>
      </c>
      <c r="K55" s="5" t="s">
        <v>161</v>
      </c>
      <c r="L55" s="5" t="s">
        <v>176</v>
      </c>
      <c r="O55" s="5" t="s">
        <v>113</v>
      </c>
      <c r="R55" s="5" t="s">
        <v>113</v>
      </c>
      <c r="S55" s="5" t="s">
        <v>114</v>
      </c>
      <c r="T55" s="5" t="s">
        <v>115</v>
      </c>
      <c r="U55" s="5" t="s">
        <v>116</v>
      </c>
      <c r="V55" s="5" t="s">
        <v>117</v>
      </c>
      <c r="W55" s="5" t="s">
        <v>166</v>
      </c>
      <c r="X55" s="5" t="s">
        <v>167</v>
      </c>
      <c r="Y55" s="5" t="s">
        <v>168</v>
      </c>
      <c r="Z55" s="5" t="s">
        <v>169</v>
      </c>
      <c r="AA55" s="5" t="s">
        <v>229</v>
      </c>
      <c r="AB55" s="5" t="s">
        <v>230</v>
      </c>
      <c r="AE55" s="6">
        <v>2948</v>
      </c>
      <c r="AF55" s="6">
        <v>3440</v>
      </c>
      <c r="AG55" s="6">
        <v>492</v>
      </c>
      <c r="AH55" s="6">
        <v>4913.75</v>
      </c>
      <c r="AI55" s="6">
        <v>6879</v>
      </c>
      <c r="AJ55" s="6">
        <v>1032</v>
      </c>
      <c r="AK55" s="6">
        <v>7911</v>
      </c>
      <c r="AL55" s="6">
        <v>2997.25</v>
      </c>
      <c r="AY55" s="6"/>
      <c r="AZ55" s="6"/>
      <c r="BA55" s="6"/>
      <c r="BB55" s="6"/>
    </row>
    <row r="56" spans="1:54" x14ac:dyDescent="0.25">
      <c r="A56" s="5" t="s">
        <v>104</v>
      </c>
      <c r="B56" s="5" t="s">
        <v>105</v>
      </c>
      <c r="C56" s="5" t="s">
        <v>106</v>
      </c>
      <c r="D56" s="5" t="s">
        <v>107</v>
      </c>
      <c r="E56" s="5" t="s">
        <v>108</v>
      </c>
      <c r="F56" s="5" t="s">
        <v>109</v>
      </c>
      <c r="G56" s="5" t="s">
        <v>163</v>
      </c>
      <c r="H56" s="5" t="s">
        <v>164</v>
      </c>
      <c r="I56" s="5" t="s">
        <v>165</v>
      </c>
      <c r="J56" s="5" t="s">
        <v>175</v>
      </c>
      <c r="K56" s="5" t="s">
        <v>161</v>
      </c>
      <c r="L56" s="5" t="s">
        <v>176</v>
      </c>
      <c r="O56" s="5" t="s">
        <v>113</v>
      </c>
      <c r="R56" s="5" t="s">
        <v>113</v>
      </c>
      <c r="S56" s="5" t="s">
        <v>114</v>
      </c>
      <c r="T56" s="5" t="s">
        <v>115</v>
      </c>
      <c r="U56" s="5" t="s">
        <v>116</v>
      </c>
      <c r="V56" s="5" t="s">
        <v>117</v>
      </c>
      <c r="W56" s="5" t="s">
        <v>166</v>
      </c>
      <c r="X56" s="5" t="s">
        <v>167</v>
      </c>
      <c r="Y56" s="5" t="s">
        <v>168</v>
      </c>
      <c r="Z56" s="5" t="s">
        <v>169</v>
      </c>
      <c r="AA56" s="5" t="s">
        <v>229</v>
      </c>
      <c r="AB56" s="5" t="s">
        <v>230</v>
      </c>
      <c r="AE56" s="6">
        <v>2907</v>
      </c>
      <c r="AF56" s="6">
        <v>3392</v>
      </c>
      <c r="AG56" s="6">
        <v>485</v>
      </c>
      <c r="AH56" s="6">
        <v>4845.7299999999996</v>
      </c>
      <c r="AI56" s="6">
        <v>6784</v>
      </c>
      <c r="AJ56" s="6">
        <v>1018</v>
      </c>
      <c r="AK56" s="6">
        <v>7802</v>
      </c>
      <c r="AL56" s="6">
        <v>2956.2700000000004</v>
      </c>
      <c r="AY56" s="6"/>
      <c r="AZ56" s="6"/>
      <c r="BA56" s="6"/>
      <c r="BB56" s="6"/>
    </row>
    <row r="57" spans="1:54" x14ac:dyDescent="0.25">
      <c r="A57" s="5" t="s">
        <v>104</v>
      </c>
      <c r="B57" s="5" t="s">
        <v>105</v>
      </c>
      <c r="C57" s="5" t="s">
        <v>106</v>
      </c>
      <c r="D57" s="5" t="s">
        <v>107</v>
      </c>
      <c r="E57" s="5" t="s">
        <v>108</v>
      </c>
      <c r="F57" s="5" t="s">
        <v>109</v>
      </c>
      <c r="G57" s="5" t="s">
        <v>163</v>
      </c>
      <c r="H57" s="5" t="s">
        <v>164</v>
      </c>
      <c r="I57" s="5" t="s">
        <v>165</v>
      </c>
      <c r="J57" s="5" t="s">
        <v>177</v>
      </c>
      <c r="K57" s="5" t="s">
        <v>152</v>
      </c>
      <c r="L57" s="5" t="s">
        <v>178</v>
      </c>
      <c r="O57" s="5" t="s">
        <v>113</v>
      </c>
      <c r="R57" s="5" t="s">
        <v>113</v>
      </c>
      <c r="S57" s="5" t="s">
        <v>114</v>
      </c>
      <c r="T57" s="5" t="s">
        <v>115</v>
      </c>
      <c r="U57" s="5" t="s">
        <v>116</v>
      </c>
      <c r="V57" s="5" t="s">
        <v>117</v>
      </c>
      <c r="W57" s="5" t="s">
        <v>166</v>
      </c>
      <c r="X57" s="5" t="s">
        <v>167</v>
      </c>
      <c r="Y57" s="5" t="s">
        <v>168</v>
      </c>
      <c r="Z57" s="5" t="s">
        <v>169</v>
      </c>
      <c r="AA57" s="5" t="s">
        <v>229</v>
      </c>
      <c r="AB57" s="5" t="s">
        <v>230</v>
      </c>
      <c r="AE57" s="6">
        <v>2907</v>
      </c>
      <c r="AF57" s="6">
        <v>3392</v>
      </c>
      <c r="AG57" s="6">
        <v>485</v>
      </c>
      <c r="AH57" s="6">
        <v>4845.7299999999996</v>
      </c>
      <c r="AI57" s="6">
        <v>6784</v>
      </c>
      <c r="AJ57" s="6">
        <v>1018</v>
      </c>
      <c r="AK57" s="6">
        <v>7802</v>
      </c>
      <c r="AL57" s="6">
        <v>2956.2700000000004</v>
      </c>
      <c r="AY57" s="6"/>
      <c r="AZ57" s="6"/>
      <c r="BA57" s="6"/>
      <c r="BB57" s="6"/>
    </row>
    <row r="58" spans="1:54" x14ac:dyDescent="0.25">
      <c r="A58" s="5" t="s">
        <v>104</v>
      </c>
      <c r="B58" s="5" t="s">
        <v>105</v>
      </c>
      <c r="C58" s="5" t="s">
        <v>106</v>
      </c>
      <c r="D58" s="5" t="s">
        <v>107</v>
      </c>
      <c r="E58" s="5" t="s">
        <v>108</v>
      </c>
      <c r="F58" s="5" t="s">
        <v>109</v>
      </c>
      <c r="G58" s="5" t="s">
        <v>163</v>
      </c>
      <c r="H58" s="5" t="s">
        <v>164</v>
      </c>
      <c r="I58" s="5" t="s">
        <v>165</v>
      </c>
      <c r="J58" s="5" t="s">
        <v>177</v>
      </c>
      <c r="K58" s="5" t="s">
        <v>152</v>
      </c>
      <c r="L58" s="5" t="s">
        <v>178</v>
      </c>
      <c r="O58" s="5" t="s">
        <v>113</v>
      </c>
      <c r="R58" s="5" t="s">
        <v>113</v>
      </c>
      <c r="S58" s="5" t="s">
        <v>114</v>
      </c>
      <c r="T58" s="5" t="s">
        <v>115</v>
      </c>
      <c r="U58" s="5" t="s">
        <v>116</v>
      </c>
      <c r="V58" s="5" t="s">
        <v>117</v>
      </c>
      <c r="W58" s="5" t="s">
        <v>166</v>
      </c>
      <c r="X58" s="5" t="s">
        <v>167</v>
      </c>
      <c r="Y58" s="5" t="s">
        <v>168</v>
      </c>
      <c r="Z58" s="5" t="s">
        <v>169</v>
      </c>
      <c r="AA58" s="5" t="s">
        <v>229</v>
      </c>
      <c r="AB58" s="5" t="s">
        <v>230</v>
      </c>
      <c r="AE58" s="6">
        <v>2874</v>
      </c>
      <c r="AF58" s="6">
        <v>3353</v>
      </c>
      <c r="AG58" s="6">
        <v>479</v>
      </c>
      <c r="AH58" s="6">
        <v>4789.8100000000004</v>
      </c>
      <c r="AI58" s="6">
        <v>6706</v>
      </c>
      <c r="AJ58" s="6">
        <v>1006</v>
      </c>
      <c r="AK58" s="6">
        <v>7712</v>
      </c>
      <c r="AL58" s="6">
        <v>2922.1899999999996</v>
      </c>
      <c r="AY58" s="6"/>
      <c r="AZ58" s="6"/>
      <c r="BA58" s="6"/>
      <c r="BB58" s="6"/>
    </row>
    <row r="59" spans="1:54" x14ac:dyDescent="0.25">
      <c r="A59" s="5" t="s">
        <v>104</v>
      </c>
      <c r="B59" s="5" t="s">
        <v>105</v>
      </c>
      <c r="C59" s="5" t="s">
        <v>106</v>
      </c>
      <c r="D59" s="5" t="s">
        <v>107</v>
      </c>
      <c r="E59" s="5" t="s">
        <v>108</v>
      </c>
      <c r="F59" s="5" t="s">
        <v>109</v>
      </c>
      <c r="G59" s="5" t="s">
        <v>163</v>
      </c>
      <c r="H59" s="5" t="s">
        <v>164</v>
      </c>
      <c r="I59" s="5" t="s">
        <v>165</v>
      </c>
      <c r="J59" s="5" t="s">
        <v>179</v>
      </c>
      <c r="K59" s="5" t="s">
        <v>155</v>
      </c>
      <c r="L59" s="5" t="s">
        <v>180</v>
      </c>
      <c r="O59" s="5" t="s">
        <v>113</v>
      </c>
      <c r="R59" s="5" t="s">
        <v>113</v>
      </c>
      <c r="S59" s="5" t="s">
        <v>114</v>
      </c>
      <c r="T59" s="5" t="s">
        <v>115</v>
      </c>
      <c r="U59" s="5" t="s">
        <v>116</v>
      </c>
      <c r="V59" s="5" t="s">
        <v>117</v>
      </c>
      <c r="W59" s="5" t="s">
        <v>166</v>
      </c>
      <c r="X59" s="5" t="s">
        <v>167</v>
      </c>
      <c r="Y59" s="5" t="s">
        <v>168</v>
      </c>
      <c r="Z59" s="5" t="s">
        <v>169</v>
      </c>
      <c r="AA59" s="5" t="s">
        <v>229</v>
      </c>
      <c r="AB59" s="5" t="s">
        <v>230</v>
      </c>
      <c r="AE59" s="6">
        <v>2907</v>
      </c>
      <c r="AF59" s="6">
        <v>3392</v>
      </c>
      <c r="AG59" s="6">
        <v>485</v>
      </c>
      <c r="AH59" s="6">
        <v>4845.7299999999996</v>
      </c>
      <c r="AI59" s="6">
        <v>6784</v>
      </c>
      <c r="AJ59" s="6">
        <v>1018</v>
      </c>
      <c r="AK59" s="6">
        <v>7802</v>
      </c>
      <c r="AL59" s="6">
        <v>2956.2700000000004</v>
      </c>
      <c r="AY59" s="6"/>
      <c r="AZ59" s="6"/>
      <c r="BA59" s="6"/>
      <c r="BB59" s="6"/>
    </row>
    <row r="60" spans="1:54" x14ac:dyDescent="0.25">
      <c r="A60" s="5" t="s">
        <v>104</v>
      </c>
      <c r="B60" s="5" t="s">
        <v>105</v>
      </c>
      <c r="C60" s="5" t="s">
        <v>106</v>
      </c>
      <c r="D60" s="5" t="s">
        <v>107</v>
      </c>
      <c r="E60" s="5" t="s">
        <v>108</v>
      </c>
      <c r="F60" s="5" t="s">
        <v>109</v>
      </c>
      <c r="G60" s="5" t="s">
        <v>163</v>
      </c>
      <c r="H60" s="5" t="s">
        <v>164</v>
      </c>
      <c r="I60" s="5" t="s">
        <v>165</v>
      </c>
      <c r="J60" s="5" t="s">
        <v>179</v>
      </c>
      <c r="K60" s="5" t="s">
        <v>155</v>
      </c>
      <c r="L60" s="5" t="s">
        <v>180</v>
      </c>
      <c r="O60" s="5" t="s">
        <v>113</v>
      </c>
      <c r="R60" s="5" t="s">
        <v>113</v>
      </c>
      <c r="S60" s="5" t="s">
        <v>114</v>
      </c>
      <c r="T60" s="5" t="s">
        <v>115</v>
      </c>
      <c r="U60" s="5" t="s">
        <v>116</v>
      </c>
      <c r="V60" s="5" t="s">
        <v>117</v>
      </c>
      <c r="W60" s="5" t="s">
        <v>166</v>
      </c>
      <c r="X60" s="5" t="s">
        <v>167</v>
      </c>
      <c r="Y60" s="5" t="s">
        <v>168</v>
      </c>
      <c r="Z60" s="5" t="s">
        <v>169</v>
      </c>
      <c r="AA60" s="5" t="s">
        <v>229</v>
      </c>
      <c r="AB60" s="5" t="s">
        <v>230</v>
      </c>
      <c r="AE60" s="6">
        <v>2881</v>
      </c>
      <c r="AF60" s="6">
        <v>3361</v>
      </c>
      <c r="AG60" s="6">
        <v>480</v>
      </c>
      <c r="AH60" s="6">
        <v>4801.72</v>
      </c>
      <c r="AI60" s="6">
        <v>6722</v>
      </c>
      <c r="AJ60" s="6">
        <v>1008</v>
      </c>
      <c r="AK60" s="6">
        <v>7730</v>
      </c>
      <c r="AL60" s="6">
        <v>2928.2799999999997</v>
      </c>
      <c r="AY60" s="6"/>
      <c r="AZ60" s="6"/>
      <c r="BA60" s="6"/>
      <c r="BB60" s="6"/>
    </row>
    <row r="61" spans="1:54" x14ac:dyDescent="0.25">
      <c r="A61" s="5" t="s">
        <v>104</v>
      </c>
      <c r="B61" s="5" t="s">
        <v>105</v>
      </c>
      <c r="C61" s="5" t="s">
        <v>106</v>
      </c>
      <c r="D61" s="5" t="s">
        <v>107</v>
      </c>
      <c r="E61" s="5" t="s">
        <v>108</v>
      </c>
      <c r="F61" s="5" t="s">
        <v>109</v>
      </c>
      <c r="G61" s="5" t="s">
        <v>181</v>
      </c>
      <c r="H61" s="5" t="s">
        <v>182</v>
      </c>
      <c r="I61" s="5" t="s">
        <v>183</v>
      </c>
      <c r="J61" s="5" t="s">
        <v>184</v>
      </c>
      <c r="K61" s="5" t="s">
        <v>152</v>
      </c>
      <c r="L61" s="5" t="s">
        <v>185</v>
      </c>
      <c r="O61" s="5" t="s">
        <v>113</v>
      </c>
      <c r="R61" s="5" t="s">
        <v>113</v>
      </c>
      <c r="S61" s="5" t="s">
        <v>114</v>
      </c>
      <c r="T61" s="5" t="s">
        <v>115</v>
      </c>
      <c r="U61" s="5" t="s">
        <v>116</v>
      </c>
      <c r="V61" s="5" t="s">
        <v>117</v>
      </c>
      <c r="W61" s="5" t="s">
        <v>166</v>
      </c>
      <c r="X61" s="5" t="s">
        <v>167</v>
      </c>
      <c r="Y61" s="5" t="s">
        <v>168</v>
      </c>
      <c r="Z61" s="5" t="s">
        <v>169</v>
      </c>
      <c r="AA61" s="5" t="s">
        <v>229</v>
      </c>
      <c r="AB61" s="5" t="s">
        <v>230</v>
      </c>
      <c r="AE61" s="6">
        <v>2907</v>
      </c>
      <c r="AF61" s="6">
        <v>3392</v>
      </c>
      <c r="AG61" s="6">
        <v>485</v>
      </c>
      <c r="AH61" s="6">
        <v>4845.7299999999996</v>
      </c>
      <c r="AI61" s="6">
        <v>6784</v>
      </c>
      <c r="AJ61" s="6">
        <v>1018</v>
      </c>
      <c r="AK61" s="6">
        <v>7802</v>
      </c>
      <c r="AL61" s="6">
        <v>2956.2700000000004</v>
      </c>
      <c r="AY61" s="6"/>
      <c r="AZ61" s="6"/>
      <c r="BA61" s="6"/>
      <c r="BB61" s="6"/>
    </row>
    <row r="62" spans="1:54" x14ac:dyDescent="0.25">
      <c r="A62" s="5" t="s">
        <v>104</v>
      </c>
      <c r="B62" s="5" t="s">
        <v>105</v>
      </c>
      <c r="C62" s="5" t="s">
        <v>106</v>
      </c>
      <c r="D62" s="5" t="s">
        <v>107</v>
      </c>
      <c r="E62" s="5" t="s">
        <v>108</v>
      </c>
      <c r="F62" s="5" t="s">
        <v>109</v>
      </c>
      <c r="G62" s="5" t="s">
        <v>186</v>
      </c>
      <c r="H62" s="5" t="s">
        <v>187</v>
      </c>
      <c r="I62" s="5" t="s">
        <v>188</v>
      </c>
      <c r="J62" s="5" t="s">
        <v>189</v>
      </c>
      <c r="K62" s="5" t="s">
        <v>155</v>
      </c>
      <c r="L62" s="5" t="s">
        <v>190</v>
      </c>
      <c r="O62" s="5" t="s">
        <v>113</v>
      </c>
      <c r="R62" s="5" t="s">
        <v>113</v>
      </c>
      <c r="S62" s="5" t="s">
        <v>114</v>
      </c>
      <c r="T62" s="5" t="s">
        <v>115</v>
      </c>
      <c r="U62" s="5" t="s">
        <v>116</v>
      </c>
      <c r="V62" s="5" t="s">
        <v>117</v>
      </c>
      <c r="W62" s="5" t="s">
        <v>166</v>
      </c>
      <c r="X62" s="5" t="s">
        <v>167</v>
      </c>
      <c r="Y62" s="5" t="s">
        <v>168</v>
      </c>
      <c r="Z62" s="5" t="s">
        <v>169</v>
      </c>
      <c r="AA62" s="5" t="s">
        <v>231</v>
      </c>
      <c r="AB62" s="3" t="s">
        <v>232</v>
      </c>
      <c r="AE62" s="6">
        <v>846</v>
      </c>
      <c r="AF62" s="6">
        <v>987</v>
      </c>
      <c r="AG62" s="6">
        <v>141</v>
      </c>
      <c r="AH62" s="6">
        <v>1410.37</v>
      </c>
      <c r="AI62" s="6">
        <v>1975</v>
      </c>
      <c r="AJ62" s="6">
        <v>296</v>
      </c>
      <c r="AK62" s="6">
        <v>2271</v>
      </c>
      <c r="AL62" s="6">
        <v>860.63000000000011</v>
      </c>
      <c r="AY62" s="6"/>
      <c r="AZ62" s="6"/>
      <c r="BA62" s="6"/>
      <c r="BB62" s="6"/>
    </row>
    <row r="63" spans="1:54" x14ac:dyDescent="0.25">
      <c r="A63" s="5" t="s">
        <v>104</v>
      </c>
      <c r="B63" s="5" t="s">
        <v>105</v>
      </c>
      <c r="C63" s="5" t="s">
        <v>106</v>
      </c>
      <c r="D63" s="5" t="s">
        <v>107</v>
      </c>
      <c r="E63" s="5" t="s">
        <v>108</v>
      </c>
      <c r="F63" s="5" t="s">
        <v>109</v>
      </c>
      <c r="G63" s="5" t="s">
        <v>191</v>
      </c>
      <c r="H63" s="5" t="s">
        <v>192</v>
      </c>
      <c r="I63" s="5" t="s">
        <v>193</v>
      </c>
      <c r="J63" s="5" t="s">
        <v>194</v>
      </c>
      <c r="K63" s="5" t="s">
        <v>158</v>
      </c>
      <c r="L63" s="5" t="s">
        <v>195</v>
      </c>
      <c r="O63" s="5" t="s">
        <v>113</v>
      </c>
      <c r="R63" s="5" t="s">
        <v>113</v>
      </c>
      <c r="S63" s="5" t="s">
        <v>114</v>
      </c>
      <c r="T63" s="5" t="s">
        <v>115</v>
      </c>
      <c r="U63" s="5" t="s">
        <v>116</v>
      </c>
      <c r="V63" s="5" t="s">
        <v>117</v>
      </c>
      <c r="W63" s="5" t="s">
        <v>166</v>
      </c>
      <c r="X63" s="5" t="s">
        <v>167</v>
      </c>
      <c r="Y63" s="5" t="s">
        <v>233</v>
      </c>
      <c r="Z63" s="3" t="s">
        <v>1</v>
      </c>
      <c r="AA63" s="5" t="s">
        <v>234</v>
      </c>
      <c r="AB63" s="3" t="s">
        <v>235</v>
      </c>
      <c r="AE63" s="6">
        <v>72000</v>
      </c>
      <c r="AF63" s="6">
        <v>84000</v>
      </c>
      <c r="AG63" s="6">
        <v>12000</v>
      </c>
      <c r="AH63" s="6">
        <v>120000</v>
      </c>
      <c r="AI63" s="6">
        <v>168000</v>
      </c>
      <c r="AJ63" s="6">
        <v>25200</v>
      </c>
      <c r="AK63" s="6">
        <v>193200</v>
      </c>
      <c r="AL63" s="6">
        <v>73200</v>
      </c>
      <c r="AY63" s="6"/>
      <c r="AZ63" s="6"/>
      <c r="BA63" s="6"/>
      <c r="BB63" s="6"/>
    </row>
    <row r="64" spans="1:54" x14ac:dyDescent="0.25">
      <c r="A64" s="5" t="s">
        <v>104</v>
      </c>
      <c r="B64" s="5" t="s">
        <v>105</v>
      </c>
      <c r="C64" s="5" t="s">
        <v>106</v>
      </c>
      <c r="D64" s="5" t="s">
        <v>107</v>
      </c>
      <c r="E64" s="5" t="s">
        <v>108</v>
      </c>
      <c r="F64" s="5" t="s">
        <v>109</v>
      </c>
      <c r="G64" s="5" t="s">
        <v>196</v>
      </c>
      <c r="H64" s="5" t="s">
        <v>197</v>
      </c>
      <c r="I64" s="5" t="s">
        <v>198</v>
      </c>
      <c r="J64" s="5" t="s">
        <v>199</v>
      </c>
      <c r="K64" s="5" t="s">
        <v>158</v>
      </c>
      <c r="L64" s="5" t="s">
        <v>200</v>
      </c>
      <c r="O64" s="5" t="s">
        <v>113</v>
      </c>
      <c r="R64" s="5" t="s">
        <v>113</v>
      </c>
      <c r="S64" s="5" t="s">
        <v>114</v>
      </c>
      <c r="T64" s="5" t="s">
        <v>115</v>
      </c>
      <c r="U64" s="5" t="s">
        <v>116</v>
      </c>
      <c r="V64" s="5" t="s">
        <v>117</v>
      </c>
      <c r="W64" s="5" t="s">
        <v>166</v>
      </c>
      <c r="X64" s="5" t="s">
        <v>167</v>
      </c>
      <c r="Y64" s="5" t="s">
        <v>233</v>
      </c>
      <c r="Z64" s="3" t="s">
        <v>1</v>
      </c>
      <c r="AA64" s="5" t="s">
        <v>236</v>
      </c>
      <c r="AB64" s="3" t="s">
        <v>237</v>
      </c>
      <c r="AE64" s="6">
        <v>72000</v>
      </c>
      <c r="AF64" s="6">
        <v>84000</v>
      </c>
      <c r="AG64" s="6">
        <v>12000</v>
      </c>
      <c r="AH64" s="6">
        <v>120000</v>
      </c>
      <c r="AI64" s="6">
        <v>168000</v>
      </c>
      <c r="AJ64" s="6">
        <v>25200</v>
      </c>
      <c r="AK64" s="6">
        <v>193200</v>
      </c>
      <c r="AL64" s="6">
        <v>73200</v>
      </c>
      <c r="AY64" s="6"/>
      <c r="AZ64" s="6"/>
      <c r="BA64" s="6"/>
      <c r="BB64" s="6"/>
    </row>
    <row r="65" spans="1:54" x14ac:dyDescent="0.25">
      <c r="A65" s="5" t="s">
        <v>104</v>
      </c>
      <c r="B65" s="5" t="s">
        <v>105</v>
      </c>
      <c r="C65" s="5" t="s">
        <v>106</v>
      </c>
      <c r="D65" s="5" t="s">
        <v>238</v>
      </c>
      <c r="E65" s="5" t="s">
        <v>239</v>
      </c>
      <c r="F65" s="5" t="s">
        <v>240</v>
      </c>
      <c r="G65" s="5" t="s">
        <v>241</v>
      </c>
      <c r="H65" s="5" t="s">
        <v>242</v>
      </c>
      <c r="I65" s="5" t="s">
        <v>243</v>
      </c>
      <c r="J65" s="5" t="s">
        <v>199</v>
      </c>
      <c r="K65" s="5" t="s">
        <v>158</v>
      </c>
      <c r="L65" s="5" t="s">
        <v>200</v>
      </c>
      <c r="O65" s="5" t="s">
        <v>113</v>
      </c>
      <c r="R65" s="5" t="s">
        <v>113</v>
      </c>
      <c r="S65" s="5" t="s">
        <v>114</v>
      </c>
      <c r="T65" s="5" t="s">
        <v>115</v>
      </c>
      <c r="U65" s="3" t="s">
        <v>116</v>
      </c>
      <c r="V65" s="5" t="s">
        <v>117</v>
      </c>
      <c r="W65" s="3" t="s">
        <v>166</v>
      </c>
      <c r="X65" s="5" t="s">
        <v>167</v>
      </c>
      <c r="Y65" s="3" t="s">
        <v>233</v>
      </c>
      <c r="Z65" s="3" t="s">
        <v>1</v>
      </c>
      <c r="AA65" s="3" t="s">
        <v>244</v>
      </c>
      <c r="AB65" s="3" t="s">
        <v>245</v>
      </c>
      <c r="AE65" s="6">
        <v>126247</v>
      </c>
      <c r="AF65" s="3">
        <v>147288</v>
      </c>
      <c r="AG65" s="6">
        <v>21041</v>
      </c>
      <c r="AH65" s="6">
        <v>210412</v>
      </c>
      <c r="AI65" s="6">
        <v>294577</v>
      </c>
      <c r="AJ65" s="6">
        <v>44187</v>
      </c>
      <c r="AK65" s="6">
        <v>338764</v>
      </c>
      <c r="AL65" s="3">
        <v>128352</v>
      </c>
      <c r="AY65" s="6"/>
      <c r="AZ65" s="6"/>
      <c r="BA65" s="6"/>
      <c r="BB65" s="6"/>
    </row>
    <row r="66" spans="1:54" x14ac:dyDescent="0.25">
      <c r="A66" s="5" t="s">
        <v>104</v>
      </c>
      <c r="B66" s="5" t="s">
        <v>105</v>
      </c>
      <c r="C66" s="5" t="s">
        <v>106</v>
      </c>
      <c r="D66" s="5" t="s">
        <v>246</v>
      </c>
      <c r="E66" s="5" t="s">
        <v>247</v>
      </c>
      <c r="F66" s="5" t="s">
        <v>248</v>
      </c>
      <c r="G66" s="5" t="s">
        <v>249</v>
      </c>
      <c r="H66" s="5" t="s">
        <v>250</v>
      </c>
      <c r="I66" s="5" t="s">
        <v>251</v>
      </c>
      <c r="J66" s="5" t="s">
        <v>199</v>
      </c>
      <c r="K66" s="5" t="s">
        <v>158</v>
      </c>
      <c r="L66" s="5" t="s">
        <v>200</v>
      </c>
      <c r="O66" s="5" t="s">
        <v>113</v>
      </c>
      <c r="R66" s="5" t="s">
        <v>113</v>
      </c>
      <c r="S66" s="5" t="s">
        <v>114</v>
      </c>
      <c r="T66" s="5" t="s">
        <v>115</v>
      </c>
      <c r="U66" s="3" t="s">
        <v>116</v>
      </c>
      <c r="V66" s="5" t="s">
        <v>117</v>
      </c>
      <c r="W66" s="3" t="s">
        <v>166</v>
      </c>
      <c r="X66" s="5" t="s">
        <v>167</v>
      </c>
      <c r="Y66" s="3" t="s">
        <v>168</v>
      </c>
      <c r="Z66" s="5" t="s">
        <v>169</v>
      </c>
      <c r="AA66" s="3" t="s">
        <v>252</v>
      </c>
      <c r="AB66" s="3" t="s">
        <v>253</v>
      </c>
      <c r="AE66" s="6">
        <v>9000</v>
      </c>
      <c r="AF66" s="3">
        <v>10500</v>
      </c>
      <c r="AG66" s="6">
        <v>1500</v>
      </c>
      <c r="AH66" s="6">
        <v>15000</v>
      </c>
      <c r="AI66" s="6">
        <v>21000</v>
      </c>
      <c r="AJ66" s="6">
        <v>3150</v>
      </c>
      <c r="AK66" s="6">
        <v>24150</v>
      </c>
      <c r="AL66" s="3">
        <v>9150</v>
      </c>
      <c r="AY66" s="6"/>
      <c r="AZ66" s="6"/>
      <c r="BA66" s="6"/>
      <c r="BB66" s="6"/>
    </row>
    <row r="67" spans="1:54" x14ac:dyDescent="0.25">
      <c r="A67" s="5" t="s">
        <v>104</v>
      </c>
      <c r="B67" s="5" t="s">
        <v>105</v>
      </c>
      <c r="C67" s="5" t="s">
        <v>106</v>
      </c>
      <c r="D67" s="5" t="s">
        <v>254</v>
      </c>
      <c r="E67" s="5" t="s">
        <v>255</v>
      </c>
      <c r="F67" s="5" t="s">
        <v>256</v>
      </c>
      <c r="G67" s="5" t="s">
        <v>257</v>
      </c>
      <c r="H67" s="5" t="s">
        <v>258</v>
      </c>
      <c r="I67" s="5" t="s">
        <v>259</v>
      </c>
      <c r="J67" s="5" t="s">
        <v>199</v>
      </c>
      <c r="K67" s="5" t="s">
        <v>158</v>
      </c>
      <c r="L67" s="5" t="s">
        <v>200</v>
      </c>
      <c r="O67" s="5" t="s">
        <v>113</v>
      </c>
      <c r="R67" s="5" t="s">
        <v>113</v>
      </c>
      <c r="S67" s="5" t="s">
        <v>114</v>
      </c>
      <c r="T67" s="5" t="s">
        <v>115</v>
      </c>
      <c r="U67" s="3" t="s">
        <v>116</v>
      </c>
      <c r="V67" s="5" t="s">
        <v>117</v>
      </c>
      <c r="W67" s="3" t="s">
        <v>166</v>
      </c>
      <c r="X67" s="5" t="s">
        <v>167</v>
      </c>
      <c r="Y67" s="3" t="s">
        <v>260</v>
      </c>
      <c r="Z67" s="3" t="s">
        <v>261</v>
      </c>
      <c r="AA67" s="3" t="s">
        <v>262</v>
      </c>
      <c r="AB67" s="3" t="s">
        <v>263</v>
      </c>
      <c r="AE67" s="6">
        <v>60300</v>
      </c>
      <c r="AF67" s="3">
        <v>70350</v>
      </c>
      <c r="AG67" s="6">
        <v>10050</v>
      </c>
      <c r="AH67" s="6">
        <v>100500</v>
      </c>
      <c r="AI67" s="6">
        <v>140700</v>
      </c>
      <c r="AJ67" s="6">
        <v>21105</v>
      </c>
      <c r="AK67" s="6">
        <v>161805</v>
      </c>
      <c r="AL67" s="3">
        <v>61305</v>
      </c>
      <c r="AY67" s="6"/>
      <c r="AZ67" s="6"/>
      <c r="BA67" s="6"/>
      <c r="BB67" s="6"/>
    </row>
    <row r="68" spans="1:54" x14ac:dyDescent="0.25">
      <c r="A68" s="5" t="s">
        <v>104</v>
      </c>
      <c r="B68" s="5" t="s">
        <v>105</v>
      </c>
      <c r="C68" s="5" t="s">
        <v>106</v>
      </c>
      <c r="D68" s="5" t="s">
        <v>264</v>
      </c>
      <c r="E68" s="5" t="s">
        <v>265</v>
      </c>
      <c r="F68" s="5" t="s">
        <v>266</v>
      </c>
      <c r="G68" s="5" t="s">
        <v>267</v>
      </c>
      <c r="H68" s="5" t="s">
        <v>268</v>
      </c>
      <c r="I68" s="5" t="s">
        <v>269</v>
      </c>
      <c r="J68" s="5" t="s">
        <v>199</v>
      </c>
      <c r="K68" s="5" t="s">
        <v>158</v>
      </c>
      <c r="L68" s="5" t="s">
        <v>200</v>
      </c>
      <c r="O68" s="5" t="s">
        <v>113</v>
      </c>
      <c r="R68" s="5" t="s">
        <v>113</v>
      </c>
      <c r="S68" s="5" t="s">
        <v>114</v>
      </c>
      <c r="T68" s="5" t="s">
        <v>115</v>
      </c>
      <c r="U68" s="3" t="s">
        <v>116</v>
      </c>
      <c r="V68" s="5" t="s">
        <v>117</v>
      </c>
      <c r="W68" s="3" t="s">
        <v>166</v>
      </c>
      <c r="X68" s="5" t="s">
        <v>167</v>
      </c>
      <c r="Y68" s="3" t="s">
        <v>168</v>
      </c>
      <c r="Z68" s="5" t="s">
        <v>169</v>
      </c>
      <c r="AA68" s="3" t="s">
        <v>270</v>
      </c>
      <c r="AB68" s="3" t="s">
        <v>271</v>
      </c>
      <c r="AE68" s="6">
        <v>123</v>
      </c>
      <c r="AF68" s="3">
        <v>143</v>
      </c>
      <c r="AG68" s="6">
        <v>20</v>
      </c>
      <c r="AH68" s="6">
        <v>204.43</v>
      </c>
      <c r="AI68" s="6">
        <v>286</v>
      </c>
      <c r="AJ68" s="6">
        <v>43</v>
      </c>
      <c r="AK68" s="6">
        <v>329</v>
      </c>
      <c r="AL68" s="3">
        <v>124.57</v>
      </c>
      <c r="AY68" s="6"/>
      <c r="AZ68" s="6"/>
      <c r="BA68" s="6"/>
      <c r="BB68" s="6"/>
    </row>
    <row r="69" spans="1:54" x14ac:dyDescent="0.25">
      <c r="A69" s="5" t="s">
        <v>104</v>
      </c>
      <c r="B69" s="5" t="s">
        <v>105</v>
      </c>
      <c r="C69" s="5" t="s">
        <v>106</v>
      </c>
      <c r="D69" s="5" t="s">
        <v>272</v>
      </c>
      <c r="E69" s="5" t="s">
        <v>273</v>
      </c>
      <c r="F69" s="5" t="s">
        <v>274</v>
      </c>
      <c r="G69" s="5" t="s">
        <v>275</v>
      </c>
      <c r="H69" s="5" t="s">
        <v>276</v>
      </c>
      <c r="I69" s="5" t="s">
        <v>277</v>
      </c>
      <c r="J69" s="5" t="s">
        <v>199</v>
      </c>
      <c r="K69" s="5" t="s">
        <v>158</v>
      </c>
      <c r="L69" s="5" t="s">
        <v>200</v>
      </c>
      <c r="O69" s="5" t="s">
        <v>113</v>
      </c>
      <c r="R69" s="5" t="s">
        <v>113</v>
      </c>
      <c r="S69" s="5" t="s">
        <v>114</v>
      </c>
      <c r="T69" s="5" t="s">
        <v>115</v>
      </c>
      <c r="U69" s="3" t="s">
        <v>116</v>
      </c>
      <c r="V69" s="5" t="s">
        <v>117</v>
      </c>
      <c r="W69" s="3" t="s">
        <v>166</v>
      </c>
      <c r="X69" s="5" t="s">
        <v>167</v>
      </c>
      <c r="Y69" s="3" t="s">
        <v>168</v>
      </c>
      <c r="Z69" s="5" t="s">
        <v>169</v>
      </c>
      <c r="AA69" s="3" t="s">
        <v>278</v>
      </c>
      <c r="AB69" s="3" t="s">
        <v>279</v>
      </c>
      <c r="AE69" s="6">
        <v>3</v>
      </c>
      <c r="AF69" s="3">
        <v>3</v>
      </c>
      <c r="AG69" s="6">
        <v>0</v>
      </c>
      <c r="AH69" s="6">
        <v>4.9000000000000004</v>
      </c>
      <c r="AI69" s="6">
        <v>7</v>
      </c>
      <c r="AJ69" s="6">
        <v>1</v>
      </c>
      <c r="AK69" s="6">
        <v>8</v>
      </c>
      <c r="AL69" s="3">
        <v>3.0999999999999996</v>
      </c>
      <c r="AY69" s="6"/>
      <c r="AZ69" s="6"/>
      <c r="BA69" s="6"/>
      <c r="BB69" s="6"/>
    </row>
    <row r="70" spans="1:54" x14ac:dyDescent="0.25">
      <c r="A70" s="5" t="s">
        <v>104</v>
      </c>
      <c r="B70" s="5" t="s">
        <v>105</v>
      </c>
      <c r="C70" s="5" t="s">
        <v>106</v>
      </c>
      <c r="D70" s="5" t="s">
        <v>280</v>
      </c>
      <c r="E70" s="5" t="s">
        <v>281</v>
      </c>
      <c r="F70" s="5" t="s">
        <v>282</v>
      </c>
      <c r="G70" s="5" t="s">
        <v>283</v>
      </c>
      <c r="H70" s="5" t="s">
        <v>284</v>
      </c>
      <c r="I70" s="5" t="s">
        <v>285</v>
      </c>
      <c r="J70" s="5" t="s">
        <v>199</v>
      </c>
      <c r="K70" s="5" t="s">
        <v>158</v>
      </c>
      <c r="L70" s="5" t="s">
        <v>200</v>
      </c>
      <c r="O70" s="5" t="s">
        <v>113</v>
      </c>
      <c r="R70" s="5" t="s">
        <v>113</v>
      </c>
      <c r="S70" s="5" t="s">
        <v>114</v>
      </c>
      <c r="T70" s="5" t="s">
        <v>115</v>
      </c>
      <c r="U70" s="3" t="s">
        <v>116</v>
      </c>
      <c r="V70" s="5" t="s">
        <v>117</v>
      </c>
      <c r="W70" s="3" t="s">
        <v>166</v>
      </c>
      <c r="X70" s="5" t="s">
        <v>167</v>
      </c>
      <c r="Y70" s="3" t="s">
        <v>168</v>
      </c>
      <c r="Z70" s="5" t="s">
        <v>169</v>
      </c>
      <c r="AA70" s="3" t="s">
        <v>286</v>
      </c>
      <c r="AB70" s="3" t="s">
        <v>287</v>
      </c>
      <c r="AE70" s="6">
        <v>60</v>
      </c>
      <c r="AF70" s="3">
        <v>70</v>
      </c>
      <c r="AG70" s="6">
        <v>10</v>
      </c>
      <c r="AH70" s="6">
        <v>100</v>
      </c>
      <c r="AI70" s="6">
        <v>140</v>
      </c>
      <c r="AJ70" s="6">
        <v>21</v>
      </c>
      <c r="AK70" s="6">
        <v>161</v>
      </c>
      <c r="AL70" s="3">
        <v>61</v>
      </c>
      <c r="AY70" s="6"/>
      <c r="AZ70" s="6"/>
      <c r="BA70" s="6"/>
      <c r="BB70" s="6"/>
    </row>
    <row r="71" spans="1:54" x14ac:dyDescent="0.25">
      <c r="A71" s="5" t="s">
        <v>104</v>
      </c>
      <c r="B71" s="5" t="s">
        <v>105</v>
      </c>
      <c r="C71" s="5" t="s">
        <v>106</v>
      </c>
      <c r="D71" s="5" t="s">
        <v>288</v>
      </c>
      <c r="E71" s="5" t="s">
        <v>289</v>
      </c>
      <c r="F71" s="5" t="s">
        <v>290</v>
      </c>
      <c r="G71" s="5" t="s">
        <v>291</v>
      </c>
      <c r="H71" s="5" t="s">
        <v>292</v>
      </c>
      <c r="I71" s="5" t="s">
        <v>293</v>
      </c>
      <c r="J71" s="5" t="s">
        <v>199</v>
      </c>
      <c r="K71" s="5" t="s">
        <v>158</v>
      </c>
      <c r="L71" s="5" t="s">
        <v>200</v>
      </c>
      <c r="O71" s="5" t="s">
        <v>113</v>
      </c>
      <c r="R71" s="5" t="s">
        <v>113</v>
      </c>
      <c r="S71" s="5" t="s">
        <v>114</v>
      </c>
      <c r="T71" s="5" t="s">
        <v>115</v>
      </c>
      <c r="U71" s="3" t="s">
        <v>116</v>
      </c>
      <c r="V71" s="5" t="s">
        <v>117</v>
      </c>
      <c r="W71" s="3" t="s">
        <v>166</v>
      </c>
      <c r="X71" s="5" t="s">
        <v>167</v>
      </c>
      <c r="Y71" s="3" t="s">
        <v>168</v>
      </c>
      <c r="Z71" s="5" t="s">
        <v>169</v>
      </c>
      <c r="AA71" s="3" t="s">
        <v>170</v>
      </c>
      <c r="AB71" s="3" t="s">
        <v>294</v>
      </c>
      <c r="AE71" s="6">
        <v>48540</v>
      </c>
      <c r="AF71" s="3">
        <v>56630</v>
      </c>
      <c r="AG71" s="6">
        <v>8090</v>
      </c>
      <c r="AH71" s="6">
        <v>80900</v>
      </c>
      <c r="AI71" s="6">
        <v>113260</v>
      </c>
      <c r="AJ71" s="6">
        <v>16989</v>
      </c>
      <c r="AK71" s="6">
        <v>130249</v>
      </c>
      <c r="AL71" s="3">
        <v>49349</v>
      </c>
      <c r="AY71" s="6"/>
      <c r="AZ71" s="6"/>
      <c r="BA71" s="6"/>
      <c r="BB71" s="6"/>
    </row>
    <row r="72" spans="1:54" x14ac:dyDescent="0.25">
      <c r="A72" s="5" t="s">
        <v>104</v>
      </c>
      <c r="B72" s="5" t="s">
        <v>105</v>
      </c>
      <c r="C72" s="5" t="s">
        <v>106</v>
      </c>
      <c r="D72" s="5" t="s">
        <v>295</v>
      </c>
      <c r="E72" s="5" t="s">
        <v>296</v>
      </c>
      <c r="F72" s="5" t="s">
        <v>297</v>
      </c>
      <c r="G72" s="5" t="s">
        <v>298</v>
      </c>
      <c r="H72" s="5" t="s">
        <v>299</v>
      </c>
      <c r="I72" s="5" t="s">
        <v>300</v>
      </c>
      <c r="J72" s="5" t="s">
        <v>199</v>
      </c>
      <c r="K72" s="5" t="s">
        <v>158</v>
      </c>
      <c r="L72" s="5" t="s">
        <v>200</v>
      </c>
      <c r="O72" s="5" t="s">
        <v>113</v>
      </c>
      <c r="R72" s="5" t="s">
        <v>113</v>
      </c>
      <c r="S72" s="5" t="s">
        <v>114</v>
      </c>
      <c r="T72" s="5" t="s">
        <v>115</v>
      </c>
      <c r="U72" s="3" t="s">
        <v>116</v>
      </c>
      <c r="V72" s="5" t="s">
        <v>117</v>
      </c>
      <c r="W72" s="3" t="s">
        <v>118</v>
      </c>
      <c r="X72" s="5" t="s">
        <v>119</v>
      </c>
      <c r="Y72" s="3" t="s">
        <v>120</v>
      </c>
      <c r="Z72" s="5" t="s">
        <v>6</v>
      </c>
      <c r="AA72" s="3" t="s">
        <v>301</v>
      </c>
      <c r="AB72" s="3" t="s">
        <v>302</v>
      </c>
      <c r="AE72" s="6">
        <v>-170400</v>
      </c>
      <c r="AF72" s="3">
        <v>-198800</v>
      </c>
      <c r="AG72" s="6">
        <v>-28400</v>
      </c>
      <c r="AH72" s="6">
        <v>-284000</v>
      </c>
      <c r="AI72" s="6">
        <v>-397600</v>
      </c>
      <c r="AJ72" s="6">
        <v>-59640</v>
      </c>
      <c r="AK72" s="6">
        <v>-457240</v>
      </c>
      <c r="AL72" s="3">
        <v>-173240</v>
      </c>
      <c r="AY72" s="6"/>
      <c r="AZ72" s="6"/>
      <c r="BA72" s="6"/>
      <c r="BB72" s="6"/>
    </row>
    <row r="73" spans="1:54" x14ac:dyDescent="0.25">
      <c r="A73" s="5" t="s">
        <v>104</v>
      </c>
      <c r="B73" s="5" t="s">
        <v>105</v>
      </c>
      <c r="C73" s="5" t="s">
        <v>106</v>
      </c>
      <c r="D73" s="5" t="s">
        <v>303</v>
      </c>
      <c r="E73" s="5" t="s">
        <v>304</v>
      </c>
      <c r="F73" s="5" t="s">
        <v>305</v>
      </c>
      <c r="G73" s="5" t="s">
        <v>306</v>
      </c>
      <c r="H73" s="5" t="s">
        <v>307</v>
      </c>
      <c r="I73" s="5" t="s">
        <v>308</v>
      </c>
      <c r="J73" s="5" t="s">
        <v>199</v>
      </c>
      <c r="K73" s="5" t="s">
        <v>158</v>
      </c>
      <c r="L73" s="5" t="s">
        <v>200</v>
      </c>
      <c r="O73" s="5" t="s">
        <v>113</v>
      </c>
      <c r="R73" s="5" t="s">
        <v>113</v>
      </c>
      <c r="S73" s="5" t="s">
        <v>114</v>
      </c>
      <c r="T73" s="5" t="s">
        <v>115</v>
      </c>
      <c r="U73" s="3" t="s">
        <v>116</v>
      </c>
      <c r="V73" s="5" t="s">
        <v>117</v>
      </c>
      <c r="W73" s="3" t="s">
        <v>118</v>
      </c>
      <c r="X73" s="5" t="s">
        <v>119</v>
      </c>
      <c r="Y73" s="3" t="s">
        <v>120</v>
      </c>
      <c r="Z73" s="5" t="s">
        <v>6</v>
      </c>
      <c r="AA73" s="3" t="s">
        <v>309</v>
      </c>
      <c r="AB73" s="3" t="s">
        <v>310</v>
      </c>
      <c r="AE73" s="6">
        <v>-1800</v>
      </c>
      <c r="AF73" s="3">
        <v>-2100</v>
      </c>
      <c r="AG73" s="6">
        <v>-300</v>
      </c>
      <c r="AH73" s="6">
        <v>-3000</v>
      </c>
      <c r="AI73" s="6">
        <v>-4200</v>
      </c>
      <c r="AJ73" s="6">
        <v>-630</v>
      </c>
      <c r="AK73" s="6">
        <v>-4830</v>
      </c>
      <c r="AL73" s="3">
        <v>-1830</v>
      </c>
      <c r="AY73" s="6"/>
      <c r="AZ73" s="6"/>
      <c r="BA73" s="6"/>
      <c r="BB73" s="6"/>
    </row>
    <row r="74" spans="1:54" x14ac:dyDescent="0.25">
      <c r="A74" s="5" t="s">
        <v>104</v>
      </c>
      <c r="B74" s="5" t="s">
        <v>105</v>
      </c>
      <c r="C74" s="5" t="s">
        <v>106</v>
      </c>
      <c r="D74" s="5" t="s">
        <v>311</v>
      </c>
      <c r="E74" s="5" t="s">
        <v>312</v>
      </c>
      <c r="F74" s="5" t="s">
        <v>313</v>
      </c>
      <c r="G74" s="5" t="s">
        <v>314</v>
      </c>
      <c r="H74" s="5" t="s">
        <v>315</v>
      </c>
      <c r="I74" s="5" t="s">
        <v>316</v>
      </c>
      <c r="J74" s="5" t="s">
        <v>199</v>
      </c>
      <c r="K74" s="5" t="s">
        <v>158</v>
      </c>
      <c r="L74" s="5" t="s">
        <v>200</v>
      </c>
      <c r="O74" s="5" t="s">
        <v>113</v>
      </c>
      <c r="R74" s="5" t="s">
        <v>113</v>
      </c>
      <c r="S74" s="5" t="s">
        <v>114</v>
      </c>
      <c r="T74" s="5" t="s">
        <v>115</v>
      </c>
      <c r="U74" s="3" t="s">
        <v>116</v>
      </c>
      <c r="V74" s="5" t="s">
        <v>117</v>
      </c>
      <c r="W74" s="3" t="s">
        <v>118</v>
      </c>
      <c r="X74" s="5" t="s">
        <v>119</v>
      </c>
      <c r="Y74" s="3" t="s">
        <v>120</v>
      </c>
      <c r="Z74" s="5" t="s">
        <v>6</v>
      </c>
      <c r="AA74" s="3" t="s">
        <v>309</v>
      </c>
      <c r="AB74" s="3" t="s">
        <v>310</v>
      </c>
      <c r="AE74" s="6">
        <v>-13159</v>
      </c>
      <c r="AF74" s="3">
        <v>-15353</v>
      </c>
      <c r="AG74" s="6">
        <v>-2194</v>
      </c>
      <c r="AH74" s="6">
        <v>-21932.34</v>
      </c>
      <c r="AI74" s="6">
        <v>-30705</v>
      </c>
      <c r="AJ74" s="6">
        <v>-4606</v>
      </c>
      <c r="AK74" s="6">
        <v>-35311</v>
      </c>
      <c r="AL74" s="3">
        <v>-13378.66</v>
      </c>
      <c r="AY74" s="6"/>
      <c r="AZ74" s="6"/>
      <c r="BA74" s="6"/>
      <c r="BB74" s="6"/>
    </row>
    <row r="75" spans="1:54" x14ac:dyDescent="0.25">
      <c r="A75" s="5" t="s">
        <v>104</v>
      </c>
      <c r="B75" s="5" t="s">
        <v>105</v>
      </c>
      <c r="C75" s="5" t="s">
        <v>106</v>
      </c>
      <c r="D75" s="5" t="s">
        <v>317</v>
      </c>
      <c r="E75" s="5" t="s">
        <v>318</v>
      </c>
      <c r="F75" s="5" t="s">
        <v>319</v>
      </c>
      <c r="G75" s="5" t="s">
        <v>320</v>
      </c>
      <c r="H75" s="5" t="s">
        <v>321</v>
      </c>
      <c r="I75" s="5" t="s">
        <v>322</v>
      </c>
      <c r="J75" s="5" t="s">
        <v>199</v>
      </c>
      <c r="K75" s="5" t="s">
        <v>158</v>
      </c>
      <c r="L75" s="5" t="s">
        <v>200</v>
      </c>
      <c r="O75" s="5" t="s">
        <v>113</v>
      </c>
      <c r="R75" s="5" t="s">
        <v>113</v>
      </c>
      <c r="S75" s="5" t="s">
        <v>114</v>
      </c>
      <c r="T75" s="5" t="s">
        <v>115</v>
      </c>
      <c r="U75" s="3" t="s">
        <v>116</v>
      </c>
      <c r="V75" s="5" t="s">
        <v>117</v>
      </c>
      <c r="W75" s="3" t="s">
        <v>118</v>
      </c>
      <c r="X75" s="5" t="s">
        <v>119</v>
      </c>
      <c r="Y75" s="3" t="s">
        <v>120</v>
      </c>
      <c r="Z75" s="5" t="s">
        <v>6</v>
      </c>
      <c r="AA75" s="3" t="s">
        <v>323</v>
      </c>
      <c r="AB75" s="3" t="s">
        <v>324</v>
      </c>
      <c r="AE75" s="6">
        <v>-1200</v>
      </c>
      <c r="AF75" s="3">
        <v>-1400</v>
      </c>
      <c r="AG75" s="6">
        <v>-200</v>
      </c>
      <c r="AH75" s="6">
        <v>-2000.33</v>
      </c>
      <c r="AI75" s="6">
        <v>-2800</v>
      </c>
      <c r="AJ75" s="6">
        <v>-420</v>
      </c>
      <c r="AK75" s="6">
        <v>-3220</v>
      </c>
      <c r="AL75" s="3">
        <v>-1219.67</v>
      </c>
      <c r="AY75" s="6"/>
      <c r="AZ75" s="6"/>
      <c r="BA75" s="6"/>
      <c r="BB75" s="6"/>
    </row>
    <row r="76" spans="1:54" x14ac:dyDescent="0.25">
      <c r="A76" s="5" t="s">
        <v>104</v>
      </c>
      <c r="B76" s="5" t="s">
        <v>105</v>
      </c>
      <c r="C76" s="5" t="s">
        <v>106</v>
      </c>
      <c r="D76" s="5" t="s">
        <v>325</v>
      </c>
      <c r="E76" s="5" t="s">
        <v>326</v>
      </c>
      <c r="F76" s="5" t="s">
        <v>327</v>
      </c>
      <c r="G76" s="5" t="s">
        <v>328</v>
      </c>
      <c r="H76" s="5" t="s">
        <v>329</v>
      </c>
      <c r="I76" s="5" t="s">
        <v>330</v>
      </c>
      <c r="J76" s="5" t="s">
        <v>199</v>
      </c>
      <c r="K76" s="5" t="s">
        <v>158</v>
      </c>
      <c r="L76" s="5" t="s">
        <v>200</v>
      </c>
      <c r="O76" s="5" t="s">
        <v>113</v>
      </c>
      <c r="R76" s="5" t="s">
        <v>113</v>
      </c>
      <c r="S76" s="5" t="s">
        <v>114</v>
      </c>
      <c r="T76" s="5" t="s">
        <v>115</v>
      </c>
      <c r="U76" s="3" t="s">
        <v>116</v>
      </c>
      <c r="V76" s="5" t="s">
        <v>117</v>
      </c>
      <c r="W76" s="3" t="s">
        <v>118</v>
      </c>
      <c r="X76" s="5" t="s">
        <v>119</v>
      </c>
      <c r="Y76" s="3" t="s">
        <v>120</v>
      </c>
      <c r="Z76" s="5" t="s">
        <v>6</v>
      </c>
      <c r="AA76" s="3" t="s">
        <v>323</v>
      </c>
      <c r="AB76" s="3" t="s">
        <v>324</v>
      </c>
      <c r="AE76" s="6">
        <v>-11251</v>
      </c>
      <c r="AF76" s="3">
        <v>-13126</v>
      </c>
      <c r="AG76" s="6">
        <v>-1875</v>
      </c>
      <c r="AH76" s="6">
        <v>-18751</v>
      </c>
      <c r="AI76" s="6">
        <v>-26251</v>
      </c>
      <c r="AJ76" s="6">
        <v>-3938</v>
      </c>
      <c r="AK76" s="6">
        <v>-30189</v>
      </c>
      <c r="AL76" s="3">
        <v>-11438</v>
      </c>
      <c r="AY76" s="6"/>
      <c r="AZ76" s="6"/>
      <c r="BA76" s="6"/>
      <c r="BB76" s="6"/>
    </row>
    <row r="77" spans="1:54" x14ac:dyDescent="0.25">
      <c r="A77" s="5" t="s">
        <v>104</v>
      </c>
      <c r="B77" s="5" t="s">
        <v>105</v>
      </c>
      <c r="C77" s="5" t="s">
        <v>106</v>
      </c>
      <c r="D77" s="5" t="s">
        <v>331</v>
      </c>
      <c r="E77" s="5" t="s">
        <v>332</v>
      </c>
      <c r="F77" s="5" t="s">
        <v>333</v>
      </c>
      <c r="G77" s="5" t="s">
        <v>334</v>
      </c>
      <c r="H77" s="5" t="s">
        <v>335</v>
      </c>
      <c r="I77" s="5" t="s">
        <v>336</v>
      </c>
      <c r="J77" s="5" t="s">
        <v>199</v>
      </c>
      <c r="K77" s="5" t="s">
        <v>158</v>
      </c>
      <c r="L77" s="5" t="s">
        <v>200</v>
      </c>
      <c r="O77" s="5" t="s">
        <v>113</v>
      </c>
      <c r="R77" s="5" t="s">
        <v>113</v>
      </c>
      <c r="S77" s="5" t="s">
        <v>114</v>
      </c>
      <c r="T77" s="5" t="s">
        <v>115</v>
      </c>
      <c r="U77" s="3" t="s">
        <v>116</v>
      </c>
      <c r="V77" s="5" t="s">
        <v>117</v>
      </c>
      <c r="W77" s="3" t="s">
        <v>118</v>
      </c>
      <c r="X77" s="5" t="s">
        <v>119</v>
      </c>
      <c r="Y77" s="3" t="s">
        <v>337</v>
      </c>
      <c r="Z77" s="3" t="s">
        <v>338</v>
      </c>
      <c r="AA77" s="3" t="s">
        <v>339</v>
      </c>
      <c r="AB77" s="3" t="s">
        <v>340</v>
      </c>
      <c r="AE77" s="6">
        <v>-194400</v>
      </c>
      <c r="AF77" s="3">
        <v>-226800</v>
      </c>
      <c r="AG77" s="6">
        <v>-32400</v>
      </c>
      <c r="AH77" s="6">
        <v>-324000</v>
      </c>
      <c r="AI77" s="6">
        <v>-453600</v>
      </c>
      <c r="AJ77" s="6">
        <v>-68040</v>
      </c>
      <c r="AK77" s="6">
        <v>-521640</v>
      </c>
      <c r="AL77" s="3">
        <v>-197640</v>
      </c>
      <c r="AY77" s="6"/>
      <c r="AZ77" s="6"/>
      <c r="BA77" s="6"/>
      <c r="BB77" s="6"/>
    </row>
    <row r="78" spans="1:54" x14ac:dyDescent="0.25">
      <c r="A78" s="5" t="s">
        <v>104</v>
      </c>
      <c r="B78" s="5" t="s">
        <v>105</v>
      </c>
      <c r="C78" s="5" t="s">
        <v>106</v>
      </c>
      <c r="D78" s="5" t="s">
        <v>341</v>
      </c>
      <c r="E78" s="5" t="s">
        <v>342</v>
      </c>
      <c r="F78" s="5" t="s">
        <v>343</v>
      </c>
      <c r="G78" s="5" t="s">
        <v>344</v>
      </c>
      <c r="H78" s="5" t="s">
        <v>345</v>
      </c>
      <c r="I78" s="5" t="s">
        <v>346</v>
      </c>
      <c r="J78" s="5" t="s">
        <v>199</v>
      </c>
      <c r="K78" s="5" t="s">
        <v>158</v>
      </c>
      <c r="L78" s="5" t="s">
        <v>200</v>
      </c>
      <c r="O78" s="5" t="s">
        <v>113</v>
      </c>
      <c r="R78" s="5" t="s">
        <v>113</v>
      </c>
      <c r="S78" s="5" t="s">
        <v>114</v>
      </c>
      <c r="T78" s="5" t="s">
        <v>115</v>
      </c>
      <c r="U78" s="3" t="s">
        <v>116</v>
      </c>
      <c r="V78" s="5" t="s">
        <v>117</v>
      </c>
      <c r="W78" s="3" t="s">
        <v>118</v>
      </c>
      <c r="X78" s="5" t="s">
        <v>119</v>
      </c>
      <c r="Y78" s="3" t="s">
        <v>347</v>
      </c>
      <c r="Z78" s="3" t="s">
        <v>5</v>
      </c>
      <c r="AA78" s="3" t="s">
        <v>348</v>
      </c>
      <c r="AB78" s="3" t="s">
        <v>349</v>
      </c>
      <c r="AE78" s="6">
        <v>-194400</v>
      </c>
      <c r="AF78" s="3">
        <v>-226800</v>
      </c>
      <c r="AG78" s="6">
        <v>-32400</v>
      </c>
      <c r="AH78" s="6">
        <v>-324000</v>
      </c>
      <c r="AI78" s="6">
        <v>-453600</v>
      </c>
      <c r="AJ78" s="6">
        <v>-68040</v>
      </c>
      <c r="AK78" s="6">
        <v>-521640</v>
      </c>
      <c r="AL78" s="3">
        <v>-197640</v>
      </c>
      <c r="AY78" s="6"/>
      <c r="AZ78" s="6"/>
      <c r="BA78" s="6"/>
      <c r="BB78" s="6"/>
    </row>
    <row r="79" spans="1:54" x14ac:dyDescent="0.25">
      <c r="A79" s="5" t="s">
        <v>104</v>
      </c>
      <c r="B79" s="5" t="s">
        <v>105</v>
      </c>
      <c r="C79" s="5" t="s">
        <v>106</v>
      </c>
      <c r="D79" s="5" t="s">
        <v>350</v>
      </c>
      <c r="E79" s="5" t="s">
        <v>351</v>
      </c>
      <c r="F79" s="5" t="s">
        <v>352</v>
      </c>
      <c r="G79" s="5" t="s">
        <v>353</v>
      </c>
      <c r="H79" s="5" t="s">
        <v>354</v>
      </c>
      <c r="I79" s="5" t="s">
        <v>355</v>
      </c>
      <c r="J79" s="5" t="s">
        <v>199</v>
      </c>
      <c r="K79" s="5" t="s">
        <v>158</v>
      </c>
      <c r="L79" s="5" t="s">
        <v>200</v>
      </c>
      <c r="O79" s="5" t="s">
        <v>113</v>
      </c>
      <c r="R79" s="5" t="s">
        <v>113</v>
      </c>
      <c r="S79" s="5" t="s">
        <v>114</v>
      </c>
      <c r="T79" s="5" t="s">
        <v>115</v>
      </c>
      <c r="U79" s="3" t="s">
        <v>116</v>
      </c>
      <c r="V79" s="5" t="s">
        <v>117</v>
      </c>
      <c r="W79" s="3" t="s">
        <v>118</v>
      </c>
      <c r="X79" s="5" t="s">
        <v>119</v>
      </c>
      <c r="Y79" s="3" t="s">
        <v>347</v>
      </c>
      <c r="Z79" s="3" t="s">
        <v>5</v>
      </c>
      <c r="AA79" s="3" t="s">
        <v>356</v>
      </c>
      <c r="AB79" s="3" t="s">
        <v>357</v>
      </c>
      <c r="AE79" s="6">
        <v>-194400</v>
      </c>
      <c r="AF79" s="3">
        <v>-226800</v>
      </c>
      <c r="AG79" s="6">
        <v>-32400</v>
      </c>
      <c r="AH79" s="6">
        <v>-324000</v>
      </c>
      <c r="AI79" s="6">
        <v>-453600</v>
      </c>
      <c r="AJ79" s="6">
        <v>-68040</v>
      </c>
      <c r="AK79" s="6">
        <v>-521640</v>
      </c>
      <c r="AL79" s="3">
        <v>-197640</v>
      </c>
      <c r="AY79" s="6"/>
      <c r="AZ79" s="6"/>
      <c r="BA79" s="6"/>
      <c r="BB79" s="6"/>
    </row>
    <row r="80" spans="1:54" x14ac:dyDescent="0.25">
      <c r="A80" s="5" t="s">
        <v>104</v>
      </c>
      <c r="B80" s="5" t="s">
        <v>105</v>
      </c>
      <c r="C80" s="5" t="s">
        <v>106</v>
      </c>
      <c r="D80" s="5" t="s">
        <v>358</v>
      </c>
      <c r="E80" s="5" t="s">
        <v>359</v>
      </c>
      <c r="F80" s="5" t="s">
        <v>360</v>
      </c>
      <c r="G80" s="5" t="s">
        <v>361</v>
      </c>
      <c r="H80" s="5" t="s">
        <v>362</v>
      </c>
      <c r="I80" s="5" t="s">
        <v>363</v>
      </c>
      <c r="J80" s="5" t="s">
        <v>199</v>
      </c>
      <c r="K80" s="5" t="s">
        <v>158</v>
      </c>
      <c r="L80" s="5" t="s">
        <v>200</v>
      </c>
      <c r="O80" s="5" t="s">
        <v>113</v>
      </c>
      <c r="R80" s="5" t="s">
        <v>113</v>
      </c>
      <c r="S80" s="5" t="s">
        <v>114</v>
      </c>
      <c r="T80" s="5" t="s">
        <v>115</v>
      </c>
      <c r="U80" s="3" t="s">
        <v>116</v>
      </c>
      <c r="V80" s="5" t="s">
        <v>117</v>
      </c>
      <c r="W80" s="3" t="s">
        <v>118</v>
      </c>
      <c r="X80" s="5" t="s">
        <v>119</v>
      </c>
      <c r="Y80" s="3" t="s">
        <v>120</v>
      </c>
      <c r="Z80" s="5" t="s">
        <v>6</v>
      </c>
      <c r="AA80" s="3" t="s">
        <v>364</v>
      </c>
      <c r="AB80" s="3" t="s">
        <v>365</v>
      </c>
      <c r="AE80" s="6">
        <v>-7200</v>
      </c>
      <c r="AF80" s="3">
        <v>-8400</v>
      </c>
      <c r="AG80" s="6">
        <v>-1200</v>
      </c>
      <c r="AH80" s="6">
        <v>-12000</v>
      </c>
      <c r="AI80" s="6">
        <v>-16800</v>
      </c>
      <c r="AJ80" s="6">
        <v>-2520</v>
      </c>
      <c r="AK80" s="6">
        <v>-19320</v>
      </c>
      <c r="AL80" s="3">
        <v>-7320</v>
      </c>
      <c r="AY80" s="6"/>
      <c r="AZ80" s="6"/>
      <c r="BA80" s="6"/>
      <c r="BB80" s="6"/>
    </row>
    <row r="81" spans="1:54" x14ac:dyDescent="0.25">
      <c r="A81" s="5" t="s">
        <v>104</v>
      </c>
      <c r="B81" s="5" t="s">
        <v>105</v>
      </c>
      <c r="C81" s="5" t="s">
        <v>106</v>
      </c>
      <c r="D81" s="5" t="s">
        <v>366</v>
      </c>
      <c r="E81" s="5" t="s">
        <v>367</v>
      </c>
      <c r="F81" s="5" t="s">
        <v>368</v>
      </c>
      <c r="G81" s="5" t="s">
        <v>369</v>
      </c>
      <c r="H81" s="5" t="s">
        <v>370</v>
      </c>
      <c r="I81" s="5" t="s">
        <v>371</v>
      </c>
      <c r="J81" s="5" t="s">
        <v>199</v>
      </c>
      <c r="K81" s="5" t="s">
        <v>158</v>
      </c>
      <c r="L81" s="5" t="s">
        <v>200</v>
      </c>
      <c r="O81" s="5" t="s">
        <v>113</v>
      </c>
      <c r="R81" s="5" t="s">
        <v>113</v>
      </c>
      <c r="S81" s="5" t="s">
        <v>114</v>
      </c>
      <c r="T81" s="5" t="s">
        <v>115</v>
      </c>
      <c r="U81" s="3" t="s">
        <v>116</v>
      </c>
      <c r="V81" s="5" t="s">
        <v>117</v>
      </c>
      <c r="W81" s="3" t="s">
        <v>118</v>
      </c>
      <c r="X81" s="5" t="s">
        <v>119</v>
      </c>
      <c r="Y81" s="3" t="s">
        <v>372</v>
      </c>
      <c r="Z81" s="3" t="s">
        <v>3</v>
      </c>
      <c r="AA81" s="3" t="s">
        <v>373</v>
      </c>
      <c r="AB81" s="3" t="s">
        <v>374</v>
      </c>
      <c r="AE81" s="6">
        <v>-84000</v>
      </c>
      <c r="AF81" s="3">
        <v>-98000</v>
      </c>
      <c r="AG81" s="6">
        <v>-14000</v>
      </c>
      <c r="AH81" s="6">
        <v>-140000</v>
      </c>
      <c r="AI81" s="6">
        <v>-196000</v>
      </c>
      <c r="AJ81" s="6">
        <v>-29400</v>
      </c>
      <c r="AK81" s="6">
        <v>-225400</v>
      </c>
      <c r="AL81" s="3">
        <v>-85400</v>
      </c>
      <c r="AY81" s="6"/>
      <c r="AZ81" s="6"/>
      <c r="BA81" s="6"/>
      <c r="BB81" s="6"/>
    </row>
    <row r="82" spans="1:54" x14ac:dyDescent="0.25">
      <c r="A82" s="5" t="s">
        <v>104</v>
      </c>
      <c r="B82" s="5" t="s">
        <v>105</v>
      </c>
      <c r="C82" s="5" t="s">
        <v>106</v>
      </c>
      <c r="D82" s="5" t="s">
        <v>375</v>
      </c>
      <c r="E82" s="5" t="s">
        <v>376</v>
      </c>
      <c r="F82" s="5" t="s">
        <v>377</v>
      </c>
      <c r="G82" s="5" t="s">
        <v>378</v>
      </c>
      <c r="H82" s="5" t="s">
        <v>379</v>
      </c>
      <c r="I82" s="5" t="s">
        <v>380</v>
      </c>
      <c r="J82" s="5" t="s">
        <v>199</v>
      </c>
      <c r="K82" s="5" t="s">
        <v>158</v>
      </c>
      <c r="L82" s="5" t="s">
        <v>200</v>
      </c>
      <c r="O82" s="5" t="s">
        <v>113</v>
      </c>
      <c r="R82" s="5" t="s">
        <v>113</v>
      </c>
      <c r="S82" s="5" t="s">
        <v>114</v>
      </c>
      <c r="T82" s="5" t="s">
        <v>115</v>
      </c>
      <c r="U82" s="3" t="s">
        <v>116</v>
      </c>
      <c r="V82" s="5" t="s">
        <v>117</v>
      </c>
      <c r="W82" s="3" t="s">
        <v>118</v>
      </c>
      <c r="X82" s="5" t="s">
        <v>119</v>
      </c>
      <c r="Y82" s="3" t="s">
        <v>120</v>
      </c>
      <c r="Z82" s="5" t="s">
        <v>6</v>
      </c>
      <c r="AA82" s="3" t="s">
        <v>171</v>
      </c>
      <c r="AB82" s="3" t="s">
        <v>172</v>
      </c>
      <c r="AE82" s="6">
        <v>-100800</v>
      </c>
      <c r="AF82" s="3">
        <v>-117600</v>
      </c>
      <c r="AG82" s="6">
        <v>-16800</v>
      </c>
      <c r="AH82" s="6">
        <v>-168000</v>
      </c>
      <c r="AI82" s="6">
        <v>-235200</v>
      </c>
      <c r="AJ82" s="6">
        <v>-35280</v>
      </c>
      <c r="AK82" s="6">
        <v>-270480</v>
      </c>
      <c r="AL82" s="3">
        <v>-102480</v>
      </c>
      <c r="AY82" s="6"/>
      <c r="AZ82" s="6"/>
      <c r="BA82" s="6"/>
      <c r="BB82" s="6"/>
    </row>
    <row r="83" spans="1:54" x14ac:dyDescent="0.25">
      <c r="A83" s="5" t="s">
        <v>104</v>
      </c>
      <c r="B83" s="5" t="s">
        <v>105</v>
      </c>
      <c r="C83" s="5" t="s">
        <v>106</v>
      </c>
      <c r="D83" s="5" t="s">
        <v>381</v>
      </c>
      <c r="E83" s="5" t="s">
        <v>382</v>
      </c>
      <c r="F83" s="5" t="s">
        <v>383</v>
      </c>
      <c r="G83" s="5" t="s">
        <v>384</v>
      </c>
      <c r="H83" s="5" t="s">
        <v>385</v>
      </c>
      <c r="I83" s="5" t="s">
        <v>386</v>
      </c>
      <c r="J83" s="5" t="s">
        <v>199</v>
      </c>
      <c r="K83" s="5" t="s">
        <v>158</v>
      </c>
      <c r="L83" s="5" t="s">
        <v>200</v>
      </c>
      <c r="O83" s="5" t="s">
        <v>113</v>
      </c>
      <c r="R83" s="5" t="s">
        <v>113</v>
      </c>
      <c r="S83" s="5" t="s">
        <v>114</v>
      </c>
      <c r="T83" s="5" t="s">
        <v>115</v>
      </c>
      <c r="U83" s="3" t="s">
        <v>116</v>
      </c>
      <c r="V83" s="5" t="s">
        <v>117</v>
      </c>
      <c r="W83" s="3" t="s">
        <v>118</v>
      </c>
      <c r="X83" s="5" t="s">
        <v>119</v>
      </c>
      <c r="Y83" s="3" t="s">
        <v>120</v>
      </c>
      <c r="Z83" s="5" t="s">
        <v>6</v>
      </c>
      <c r="AA83" s="3" t="s">
        <v>121</v>
      </c>
      <c r="AB83" s="3" t="s">
        <v>387</v>
      </c>
      <c r="AE83" s="6">
        <v>-27000</v>
      </c>
      <c r="AF83" s="3">
        <v>-31500</v>
      </c>
      <c r="AG83" s="6">
        <v>-4500</v>
      </c>
      <c r="AH83" s="6">
        <v>-45000</v>
      </c>
      <c r="AI83" s="6">
        <v>-63000</v>
      </c>
      <c r="AJ83" s="6">
        <v>-9450</v>
      </c>
      <c r="AK83" s="6">
        <v>-72450</v>
      </c>
      <c r="AL83" s="3">
        <v>-27450</v>
      </c>
      <c r="AY83" s="6"/>
      <c r="AZ83" s="6"/>
      <c r="BA83" s="6"/>
      <c r="BB83" s="6"/>
    </row>
    <row r="84" spans="1:54" x14ac:dyDescent="0.25">
      <c r="A84" s="5" t="s">
        <v>104</v>
      </c>
      <c r="B84" s="5" t="s">
        <v>105</v>
      </c>
      <c r="C84" s="5" t="s">
        <v>106</v>
      </c>
      <c r="D84" s="5" t="s">
        <v>358</v>
      </c>
      <c r="E84" s="5" t="s">
        <v>359</v>
      </c>
      <c r="F84" s="5" t="s">
        <v>360</v>
      </c>
      <c r="G84" s="5" t="s">
        <v>361</v>
      </c>
      <c r="H84" s="5" t="s">
        <v>362</v>
      </c>
      <c r="I84" s="5" t="s">
        <v>363</v>
      </c>
      <c r="J84" s="5" t="s">
        <v>199</v>
      </c>
      <c r="K84" s="5" t="s">
        <v>158</v>
      </c>
      <c r="L84" s="5" t="s">
        <v>200</v>
      </c>
      <c r="O84" s="5" t="s">
        <v>113</v>
      </c>
      <c r="R84" s="5" t="s">
        <v>113</v>
      </c>
      <c r="S84" s="5" t="s">
        <v>114</v>
      </c>
      <c r="T84" s="5" t="s">
        <v>115</v>
      </c>
      <c r="U84" s="1" t="s">
        <v>146</v>
      </c>
      <c r="V84" s="5" t="s">
        <v>147</v>
      </c>
      <c r="W84" s="1" t="s">
        <v>148</v>
      </c>
      <c r="X84" s="5" t="s">
        <v>149</v>
      </c>
      <c r="Y84" s="1" t="s">
        <v>150</v>
      </c>
      <c r="Z84" s="5" t="s">
        <v>388</v>
      </c>
      <c r="AA84" s="1" t="s">
        <v>389</v>
      </c>
      <c r="AB84" s="3" t="s">
        <v>390</v>
      </c>
      <c r="AE84" s="6">
        <v>-4000</v>
      </c>
      <c r="AF84" s="3">
        <v>-5000</v>
      </c>
      <c r="AG84" s="6">
        <v>-5000</v>
      </c>
      <c r="AH84" s="6">
        <v>-8000</v>
      </c>
      <c r="AI84" s="6">
        <v>-9000</v>
      </c>
      <c r="AJ84" s="6">
        <v>-12000</v>
      </c>
      <c r="AK84" s="6">
        <v>-1500</v>
      </c>
      <c r="AL84" s="3">
        <v>-14000</v>
      </c>
      <c r="AY84" s="6"/>
      <c r="AZ84" s="6"/>
      <c r="BA84" s="6"/>
      <c r="BB84" s="6"/>
    </row>
    <row r="85" spans="1:54" x14ac:dyDescent="0.25">
      <c r="A85" s="5" t="s">
        <v>104</v>
      </c>
      <c r="B85" s="5" t="s">
        <v>105</v>
      </c>
      <c r="C85" s="5" t="s">
        <v>106</v>
      </c>
      <c r="D85" s="5" t="s">
        <v>366</v>
      </c>
      <c r="E85" s="5" t="s">
        <v>367</v>
      </c>
      <c r="F85" s="5" t="s">
        <v>368</v>
      </c>
      <c r="G85" s="5" t="s">
        <v>369</v>
      </c>
      <c r="H85" s="5" t="s">
        <v>370</v>
      </c>
      <c r="I85" s="5" t="s">
        <v>371</v>
      </c>
      <c r="J85" s="5" t="s">
        <v>199</v>
      </c>
      <c r="K85" s="5" t="s">
        <v>158</v>
      </c>
      <c r="L85" s="5" t="s">
        <v>200</v>
      </c>
      <c r="O85" s="5" t="s">
        <v>113</v>
      </c>
      <c r="R85" s="5" t="s">
        <v>113</v>
      </c>
      <c r="S85" s="5" t="s">
        <v>114</v>
      </c>
      <c r="T85" s="5" t="s">
        <v>115</v>
      </c>
      <c r="U85" s="1" t="s">
        <v>146</v>
      </c>
      <c r="V85" s="5" t="s">
        <v>147</v>
      </c>
      <c r="W85" s="1" t="s">
        <v>148</v>
      </c>
      <c r="X85" s="5" t="s">
        <v>149</v>
      </c>
      <c r="Y85" s="1" t="s">
        <v>150</v>
      </c>
      <c r="Z85" s="5" t="s">
        <v>388</v>
      </c>
      <c r="AA85" s="1" t="s">
        <v>391</v>
      </c>
      <c r="AB85" s="3" t="s">
        <v>392</v>
      </c>
      <c r="AE85" s="6">
        <v>-4000</v>
      </c>
      <c r="AF85" s="3">
        <v>-5000</v>
      </c>
      <c r="AG85" s="6">
        <v>-5000</v>
      </c>
      <c r="AH85" s="6">
        <v>-8000</v>
      </c>
      <c r="AI85" s="6">
        <v>-9000</v>
      </c>
      <c r="AJ85" s="6">
        <v>-12000</v>
      </c>
      <c r="AK85" s="6">
        <v>-1500</v>
      </c>
      <c r="AL85" s="3">
        <v>-14000</v>
      </c>
      <c r="AY85" s="6"/>
      <c r="AZ85" s="6"/>
      <c r="BA85" s="6"/>
      <c r="BB85" s="6"/>
    </row>
    <row r="86" spans="1:54" x14ac:dyDescent="0.25">
      <c r="A86" s="5" t="s">
        <v>104</v>
      </c>
      <c r="B86" s="5" t="s">
        <v>105</v>
      </c>
      <c r="C86" s="5" t="s">
        <v>106</v>
      </c>
      <c r="D86" s="5" t="s">
        <v>375</v>
      </c>
      <c r="E86" s="5" t="s">
        <v>376</v>
      </c>
      <c r="F86" s="5" t="s">
        <v>377</v>
      </c>
      <c r="G86" s="5" t="s">
        <v>378</v>
      </c>
      <c r="H86" s="5" t="s">
        <v>379</v>
      </c>
      <c r="I86" s="5" t="s">
        <v>380</v>
      </c>
      <c r="J86" s="5" t="s">
        <v>199</v>
      </c>
      <c r="K86" s="5" t="s">
        <v>158</v>
      </c>
      <c r="L86" s="5" t="s">
        <v>200</v>
      </c>
      <c r="O86" s="5" t="s">
        <v>113</v>
      </c>
      <c r="R86" s="5" t="s">
        <v>113</v>
      </c>
      <c r="S86" s="5" t="s">
        <v>114</v>
      </c>
      <c r="T86" s="5" t="s">
        <v>115</v>
      </c>
      <c r="U86" s="1" t="s">
        <v>146</v>
      </c>
      <c r="V86" s="5" t="s">
        <v>147</v>
      </c>
      <c r="W86" s="1" t="s">
        <v>148</v>
      </c>
      <c r="X86" s="5" t="s">
        <v>149</v>
      </c>
      <c r="Y86" s="1" t="s">
        <v>393</v>
      </c>
      <c r="Z86" s="5" t="s">
        <v>394</v>
      </c>
      <c r="AA86" s="1" t="s">
        <v>395</v>
      </c>
      <c r="AB86" s="3" t="s">
        <v>396</v>
      </c>
      <c r="AE86" s="6">
        <v>7800</v>
      </c>
      <c r="AF86" s="3">
        <v>17600</v>
      </c>
      <c r="AG86" s="6">
        <v>10000</v>
      </c>
      <c r="AH86" s="6">
        <v>20000</v>
      </c>
      <c r="AI86" s="6">
        <v>25000</v>
      </c>
      <c r="AJ86" s="6">
        <v>40000</v>
      </c>
      <c r="AK86" s="6">
        <v>15000</v>
      </c>
      <c r="AL86" s="3">
        <v>14000</v>
      </c>
      <c r="AY86" s="6"/>
      <c r="AZ86" s="6"/>
      <c r="BA86" s="6"/>
      <c r="BB86" s="6"/>
    </row>
    <row r="87" spans="1:54" x14ac:dyDescent="0.25">
      <c r="A87" s="5" t="s">
        <v>104</v>
      </c>
      <c r="B87" s="5" t="s">
        <v>105</v>
      </c>
      <c r="C87" s="5" t="s">
        <v>106</v>
      </c>
      <c r="D87" s="5" t="s">
        <v>381</v>
      </c>
      <c r="E87" s="5" t="s">
        <v>382</v>
      </c>
      <c r="F87" s="5" t="s">
        <v>383</v>
      </c>
      <c r="G87" s="5" t="s">
        <v>384</v>
      </c>
      <c r="H87" s="5" t="s">
        <v>385</v>
      </c>
      <c r="I87" s="5" t="s">
        <v>386</v>
      </c>
      <c r="J87" s="5" t="s">
        <v>199</v>
      </c>
      <c r="K87" s="5" t="s">
        <v>158</v>
      </c>
      <c r="L87" s="5" t="s">
        <v>200</v>
      </c>
      <c r="O87" s="5" t="s">
        <v>113</v>
      </c>
      <c r="R87" s="5" t="s">
        <v>113</v>
      </c>
      <c r="S87" s="5" t="s">
        <v>114</v>
      </c>
      <c r="T87" s="5" t="s">
        <v>115</v>
      </c>
      <c r="U87" s="1" t="s">
        <v>146</v>
      </c>
      <c r="V87" s="5" t="s">
        <v>147</v>
      </c>
      <c r="W87" s="1" t="s">
        <v>148</v>
      </c>
      <c r="X87" s="5" t="s">
        <v>149</v>
      </c>
      <c r="Y87" s="1" t="s">
        <v>393</v>
      </c>
      <c r="Z87" s="5" t="s">
        <v>394</v>
      </c>
      <c r="AA87" s="1" t="s">
        <v>397</v>
      </c>
      <c r="AB87" s="3" t="s">
        <v>398</v>
      </c>
      <c r="AE87" s="6">
        <v>40000</v>
      </c>
      <c r="AF87" s="3">
        <v>36000</v>
      </c>
      <c r="AG87" s="6">
        <v>15000</v>
      </c>
      <c r="AH87" s="6">
        <v>17000</v>
      </c>
      <c r="AI87" s="6">
        <v>40000</v>
      </c>
      <c r="AJ87" s="6">
        <v>20450</v>
      </c>
      <c r="AK87" s="6">
        <v>12450</v>
      </c>
      <c r="AL87" s="3">
        <v>67450</v>
      </c>
      <c r="AY87" s="6"/>
      <c r="AZ87" s="6"/>
      <c r="BA87" s="6"/>
      <c r="BB87" s="6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CR, CAF, Tableau de financement</vt:lpstr>
      <vt:lpstr>Donnees</vt:lpstr>
      <vt:lpstr>'CR, CAF, Tableau de financement'!Zone_d_impression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brugerolle</dc:creator>
  <cp:keywords>SXSSF</cp:keywords>
  <cp:lastModifiedBy>pascal robert</cp:lastModifiedBy>
  <cp:lastPrinted>2014-04-23T08:38:37Z</cp:lastPrinted>
  <dcterms:created xsi:type="dcterms:W3CDTF">2012-05-10T14:38:32Z</dcterms:created>
  <dcterms:modified xsi:type="dcterms:W3CDTF">2020-05-05T09:46:06Z</dcterms:modified>
</cp:coreProperties>
</file>