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81DBA956-AC2D-4AF3-99AF-99E6A2C51B6C}" xr6:coauthVersionLast="47" xr6:coauthVersionMax="47" xr10:uidLastSave="{00000000-0000-0000-0000-000000000000}"/>
  <bookViews>
    <workbookView xWindow="-120" yWindow="-120" windowWidth="25440" windowHeight="15390" tabRatio="730" xr2:uid="{00000000-000D-0000-FFFF-FFFF00000000}"/>
  </bookViews>
  <sheets>
    <sheet name="Tab. 2 Autorisations bud." sheetId="29" r:id="rId1"/>
    <sheet name="Tab. 4 Equilibre financier" sheetId="30" r:id="rId2"/>
    <sheet name="Donnees" sheetId="27" r:id="rId3"/>
  </sheets>
  <definedNames>
    <definedName name="_xlnm.Print_Area" localSheetId="0">'Tab. 2 Autorisations bud.'!$B$1:$K$34</definedName>
    <definedName name="_xlnm.Print_Area" localSheetId="1">'Tab. 4 Equilibre financier'!$B$1:$H$29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0" l="1"/>
  <c r="F16" i="30"/>
  <c r="D16" i="30"/>
  <c r="C16" i="30"/>
  <c r="G18" i="30"/>
  <c r="G20" i="30"/>
  <c r="F18" i="30"/>
  <c r="F20" i="30"/>
  <c r="D18" i="30"/>
  <c r="D20" i="30"/>
  <c r="C18" i="30"/>
  <c r="C20" i="30"/>
  <c r="I23" i="29"/>
  <c r="H23" i="29"/>
  <c r="I15" i="29"/>
  <c r="H15" i="29"/>
  <c r="F27" i="30" l="1"/>
  <c r="F25" i="30"/>
  <c r="C27" i="30"/>
  <c r="C25" i="30"/>
  <c r="G27" i="30" l="1"/>
  <c r="G25" i="30"/>
  <c r="D27" i="30"/>
  <c r="D25" i="30"/>
  <c r="F11" i="30" l="1"/>
  <c r="C11" i="30"/>
  <c r="H11" i="29"/>
  <c r="C11" i="29"/>
  <c r="F25" i="29" l="1"/>
  <c r="F21" i="29"/>
  <c r="F18" i="29"/>
  <c r="F14" i="29"/>
  <c r="F13" i="29"/>
  <c r="E25" i="29"/>
  <c r="E21" i="29"/>
  <c r="E18" i="29"/>
  <c r="E14" i="29"/>
  <c r="E13" i="29"/>
  <c r="D25" i="29"/>
  <c r="D21" i="29"/>
  <c r="D18" i="29"/>
  <c r="D14" i="29"/>
  <c r="D13" i="29"/>
  <c r="C25" i="29"/>
  <c r="C21" i="29"/>
  <c r="C18" i="29"/>
  <c r="C14" i="29"/>
  <c r="C13" i="29"/>
  <c r="I26" i="29"/>
  <c r="I25" i="29"/>
  <c r="I24" i="29"/>
  <c r="I22" i="29" s="1"/>
  <c r="I19" i="29"/>
  <c r="I18" i="29"/>
  <c r="I17" i="29"/>
  <c r="I16" i="29"/>
  <c r="I14" i="29"/>
  <c r="E1" i="27"/>
  <c r="B4" i="29" l="1"/>
  <c r="B4" i="30"/>
  <c r="F30" i="29"/>
  <c r="E30" i="29"/>
  <c r="I13" i="29"/>
  <c r="I30" i="29" s="1"/>
  <c r="F32" i="29" s="1"/>
  <c r="G12" i="30" s="1"/>
  <c r="G13" i="30" l="1"/>
  <c r="G22" i="30"/>
  <c r="I32" i="29"/>
  <c r="D12" i="30" s="1"/>
  <c r="B36" i="30"/>
  <c r="D13" i="30" l="1"/>
  <c r="D22" i="30"/>
  <c r="G23" i="30" s="1"/>
  <c r="G29" i="30" s="1"/>
  <c r="F4" i="27"/>
  <c r="D23" i="30" l="1"/>
  <c r="D29" i="30" s="1"/>
  <c r="H1" i="30"/>
  <c r="K1" i="29"/>
  <c r="D4" i="27" l="1"/>
  <c r="B4" i="27"/>
  <c r="H18" i="29" l="1"/>
  <c r="H26" i="29"/>
  <c r="H25" i="29"/>
  <c r="H24" i="29"/>
  <c r="H22" i="29" s="1"/>
  <c r="H19" i="29"/>
  <c r="H17" i="29"/>
  <c r="H16" i="29"/>
  <c r="H14" i="29"/>
  <c r="D30" i="29" l="1"/>
  <c r="C30" i="29"/>
  <c r="H13" i="29"/>
  <c r="E3" i="27"/>
  <c r="C3" i="27"/>
  <c r="B3" i="27"/>
  <c r="E2" i="27"/>
  <c r="C2" i="27"/>
  <c r="B2" i="27"/>
  <c r="C1" i="27"/>
  <c r="B2" i="30" s="1"/>
  <c r="B1" i="27"/>
  <c r="H30" i="29" l="1"/>
  <c r="B2" i="29"/>
  <c r="D32" i="29" l="1"/>
  <c r="H32" i="29"/>
  <c r="F12" i="30" l="1"/>
  <c r="F13" i="30" s="1"/>
  <c r="C12" i="30"/>
  <c r="C13" i="30" s="1"/>
  <c r="C22" i="30" l="1"/>
  <c r="F22" i="30"/>
  <c r="F23" i="30" l="1"/>
  <c r="C23" i="30"/>
  <c r="C29" i="30" l="1"/>
  <c r="F2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yannick dieu</author>
  </authors>
  <commentList>
    <comment ref="A1" authorId="0" shapeId="0" xr:uid="{35FB001D-1EE8-4269-97B2-F3C2017E1AA5}">
      <text>
        <r>
          <rPr>
            <sz val="9"/>
            <color indexed="81"/>
            <rFont val="Courier New"/>
            <family val="3"/>
          </rPr>
          <t>I1_01 - D1.000 - YAD - 28.11.19 - Création
      - D1.001 - YAD - 23.01.20 - Inversion du calcul postes FISKx
J1.01 - D1.002 - PR  - 27.11.23 - Tabl 2 : ajout de 2 postes de subventions pour charges d'investissement 
                                - Tabl 4 : modif libellés + prise en compte postes ATD et ATE
J2_01 - D1.003 - PR  - 18.06.24 - Postes TVAD et TVAE désormais dans "Opérations pour compte de tiers" onglet 2
      - D1.004 - PR  - 18.09.24 - Onglet 2 : ajout postes PRR et DER avec EMR et postes PRN et DEN avec EMN</t>
        </r>
      </text>
    </comment>
  </commentList>
</comments>
</file>

<file path=xl/sharedStrings.xml><?xml version="1.0" encoding="utf-8"?>
<sst xmlns="http://schemas.openxmlformats.org/spreadsheetml/2006/main" count="1359" uniqueCount="169">
  <si>
    <t>Intervention</t>
  </si>
  <si>
    <t>AE</t>
  </si>
  <si>
    <t>CP</t>
  </si>
  <si>
    <t>Personnel</t>
  </si>
  <si>
    <t>POUR VOTE DE L'ORGANE DÉLIBÉRANT</t>
  </si>
  <si>
    <t>Autorisations budgétaires en AE et CP, prévisions de recettes et solde budgétaire *</t>
  </si>
  <si>
    <t>Dépenses</t>
  </si>
  <si>
    <t>Recettes</t>
  </si>
  <si>
    <t>Recettes globalisées</t>
  </si>
  <si>
    <t xml:space="preserve">dont contributions employeur au CAS Pension </t>
  </si>
  <si>
    <t>Subvention pour charges de service public</t>
  </si>
  <si>
    <t>Autres financements de l'Etat</t>
  </si>
  <si>
    <t>Fiscalité affectée</t>
  </si>
  <si>
    <t xml:space="preserve">Fonctionnement </t>
  </si>
  <si>
    <t>Autres financements publics</t>
  </si>
  <si>
    <t>Ressources propres</t>
  </si>
  <si>
    <t>Recettes fléchées</t>
  </si>
  <si>
    <t xml:space="preserve">Investissement </t>
  </si>
  <si>
    <t>Autres financements publics fléchés</t>
  </si>
  <si>
    <t>TOTAL DES RECETTES</t>
  </si>
  <si>
    <t>Solde budgétaire (excédent)</t>
  </si>
  <si>
    <t>Solde budgétaire (déficit)</t>
  </si>
  <si>
    <t>* Chaque enveloppe peut être détaillée en fonction des besoins des organismes.</t>
  </si>
  <si>
    <t>TOTAL DES DÉPENSES</t>
  </si>
  <si>
    <t>Équilibre financier</t>
  </si>
  <si>
    <t>Besoins (utilisation des financements)</t>
  </si>
  <si>
    <t>Financements (couverture des besoins)</t>
  </si>
  <si>
    <t>et</t>
  </si>
  <si>
    <t>ou</t>
  </si>
  <si>
    <t>dont Abondement de la trésorerie fléchée</t>
  </si>
  <si>
    <t>dont Prélèvement sur la trésorerie fléchée</t>
  </si>
  <si>
    <t>dont Abondement de la trésorerie disponible (non fléchée)</t>
  </si>
  <si>
    <t>dont Prélèvement sur la trésorerie disponible (non fléchée)</t>
  </si>
  <si>
    <t>TOTAL DES BESOINS</t>
  </si>
  <si>
    <t>TOTAL DES FINANCEMENTS</t>
  </si>
  <si>
    <t>Sous-total des opérations ayant un impact négatif sur 
la trésorerie de l'organisme</t>
  </si>
  <si>
    <t>Sous-total des opérations ayant un impact positif sur 
la trésorerie de l'organisme</t>
  </si>
  <si>
    <t>Recettes propres fléchées</t>
  </si>
  <si>
    <t>Variation de trésorerie (Abondement)</t>
  </si>
  <si>
    <t>Variation de trésorerie (Prélèvement)</t>
  </si>
  <si>
    <t>SIRET</t>
  </si>
  <si>
    <t>SIREN</t>
  </si>
  <si>
    <t>Code nomenclature</t>
  </si>
  <si>
    <t>But</t>
  </si>
  <si>
    <t>But de la soumission</t>
  </si>
  <si>
    <t>Poste</t>
  </si>
  <si>
    <t>Poste 1</t>
  </si>
  <si>
    <t>Poste 2</t>
  </si>
  <si>
    <t>Poste 3</t>
  </si>
  <si>
    <t>Poste 4</t>
  </si>
  <si>
    <t>Poste 5</t>
  </si>
  <si>
    <t>Montant débit</t>
  </si>
  <si>
    <t>Montant crédit</t>
  </si>
  <si>
    <t>CGR</t>
  </si>
  <si>
    <t>Nature du CGR</t>
  </si>
  <si>
    <t>Etablissement</t>
  </si>
  <si>
    <t>Intitulé de l'établissement</t>
  </si>
  <si>
    <t>Année de l'exercice</t>
  </si>
  <si>
    <t>CGR de la soumission</t>
  </si>
  <si>
    <t>Intitulé du CGR</t>
  </si>
  <si>
    <t>Chemin</t>
  </si>
  <si>
    <t>Numéro de job</t>
  </si>
  <si>
    <t>Utilisateur</t>
  </si>
  <si>
    <t>Date</t>
  </si>
  <si>
    <t>Type d'enregistrement</t>
  </si>
  <si>
    <t>Poste de la soumission</t>
  </si>
  <si>
    <t>Intitulé du poste</t>
  </si>
  <si>
    <t>Numéro de l'enregistrement</t>
  </si>
  <si>
    <t>Identifiant de l’établissement</t>
  </si>
  <si>
    <t>Type de document</t>
  </si>
  <si>
    <t>Code budget</t>
  </si>
  <si>
    <t>Rang de la balance</t>
  </si>
  <si>
    <t>Date d'arrêté</t>
  </si>
  <si>
    <t>Type de fichier</t>
  </si>
  <si>
    <t>Etablissement :</t>
  </si>
  <si>
    <t>Année de l'exercice :</t>
  </si>
  <si>
    <t>CGR :</t>
  </si>
  <si>
    <t>Poste :</t>
  </si>
  <si>
    <t>Chemin :</t>
  </si>
  <si>
    <t>Job :</t>
  </si>
  <si>
    <t>Utilisateur :</t>
  </si>
  <si>
    <t>Date :</t>
  </si>
  <si>
    <t>Remboursements d'emprunts (capital)
Nouveaux prêts (capital)
Dépôts et cautionnements</t>
  </si>
  <si>
    <t>Nouveaux emprunts (capital)
Remboursement de prêts (capital)
Dépôts et cautionnements</t>
  </si>
  <si>
    <t>Date de vote</t>
  </si>
  <si>
    <t>dont Budget Principal</t>
  </si>
  <si>
    <t>dont Budget Annexe</t>
  </si>
  <si>
    <t>Numéro BR</t>
  </si>
  <si>
    <t>Montants exécutés</t>
  </si>
  <si>
    <t>Subvention pour charges d'investissement</t>
  </si>
  <si>
    <t>Autres financements de l'Etat fléchés</t>
  </si>
  <si>
    <t>Opérations au nom et pour le compte de tiers</t>
  </si>
  <si>
    <t>Autres décaissements non budgétaires</t>
  </si>
  <si>
    <t>Autres encaissements non budgétaires</t>
  </si>
  <si>
    <t>Subvention pour charges d'investissement fléchée</t>
  </si>
  <si>
    <t>V1</t>
  </si>
  <si>
    <t>B2</t>
  </si>
  <si>
    <t>AFP</t>
  </si>
  <si>
    <t>BU</t>
  </si>
  <si>
    <t>R</t>
  </si>
  <si>
    <t>REG</t>
  </si>
  <si>
    <t>ACT1</t>
  </si>
  <si>
    <t>F</t>
  </si>
  <si>
    <t>IND</t>
  </si>
  <si>
    <t>CENTRE</t>
  </si>
  <si>
    <t>Centre</t>
  </si>
  <si>
    <t>DAT</t>
  </si>
  <si>
    <t>CB</t>
  </si>
  <si>
    <t>Comptes budgétaires</t>
  </si>
  <si>
    <t>PR</t>
  </si>
  <si>
    <t>1</t>
  </si>
  <si>
    <t>00001</t>
  </si>
  <si>
    <t>03</t>
  </si>
  <si>
    <t>01</t>
  </si>
  <si>
    <t>02</t>
  </si>
  <si>
    <t>04</t>
  </si>
  <si>
    <t>316393834</t>
  </si>
  <si>
    <t>31639383400080</t>
  </si>
  <si>
    <t>P</t>
  </si>
  <si>
    <t>ATD</t>
  </si>
  <si>
    <t>HB</t>
  </si>
  <si>
    <t>OT</t>
  </si>
  <si>
    <t>ATE</t>
  </si>
  <si>
    <t>CTD</t>
  </si>
  <si>
    <t>CT</t>
  </si>
  <si>
    <t>CTE</t>
  </si>
  <si>
    <t>DECNR</t>
  </si>
  <si>
    <t>DI</t>
  </si>
  <si>
    <t>EMN</t>
  </si>
  <si>
    <t>E</t>
  </si>
  <si>
    <t>EMR</t>
  </si>
  <si>
    <t>ENCNR</t>
  </si>
  <si>
    <t>FON</t>
  </si>
  <si>
    <t>D</t>
  </si>
  <si>
    <t>OTD</t>
  </si>
  <si>
    <t>OTE</t>
  </si>
  <si>
    <t>PER</t>
  </si>
  <si>
    <t>REP</t>
  </si>
  <si>
    <t>SCI</t>
  </si>
  <si>
    <t>SCIF</t>
  </si>
  <si>
    <t>REF</t>
  </si>
  <si>
    <t>SSP</t>
  </si>
  <si>
    <t>V2</t>
  </si>
  <si>
    <t>B1</t>
  </si>
  <si>
    <t>V3</t>
  </si>
  <si>
    <t>B3</t>
  </si>
  <si>
    <t>FEF</t>
  </si>
  <si>
    <t>INT</t>
  </si>
  <si>
    <t>V4</t>
  </si>
  <si>
    <t>B4</t>
  </si>
  <si>
    <t>AFE</t>
  </si>
  <si>
    <t>ACT2</t>
  </si>
  <si>
    <t>G</t>
  </si>
  <si>
    <t>FIA</t>
  </si>
  <si>
    <t>ACT3</t>
  </si>
  <si>
    <t>Qualiac développement</t>
  </si>
  <si>
    <t>2020</t>
  </si>
  <si>
    <t>449021</t>
  </si>
  <si>
    <t>11/12/2019</t>
  </si>
  <si>
    <t>1479999999</t>
  </si>
  <si>
    <t>31/10/2019</t>
  </si>
  <si>
    <t>SPTRE2</t>
  </si>
  <si>
    <t>ACT4</t>
  </si>
  <si>
    <t>ACT5</t>
  </si>
  <si>
    <t>ACT6</t>
  </si>
  <si>
    <t>AFPF</t>
  </si>
  <si>
    <t>INV</t>
  </si>
  <si>
    <t>BG</t>
  </si>
  <si>
    <t>B5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</si>
</sst>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-* #,##0.00\ _F_-;\-* #,##0.00\ _F_-;_-* &quot;-&quot;??\ _F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Courier New"/>
      <family val="3"/>
    </font>
  </fonts>
  <fills count="3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450666829432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15" applyNumberFormat="0" applyAlignment="0" applyProtection="0"/>
    <xf numFmtId="0" fontId="14" fillId="8" borderId="16" applyNumberFormat="0" applyAlignment="0" applyProtection="0"/>
    <xf numFmtId="0" fontId="15" fillId="8" borderId="15" applyNumberFormat="0" applyAlignment="0" applyProtection="0"/>
    <xf numFmtId="0" fontId="16" fillId="0" borderId="17" applyNumberFormat="0" applyFill="0" applyAlignment="0" applyProtection="0"/>
    <xf numFmtId="0" fontId="17" fillId="9" borderId="18" applyNumberFormat="0" applyAlignment="0" applyProtection="0"/>
    <xf numFmtId="0" fontId="18" fillId="0" borderId="0" applyNumberFormat="0" applyFill="0" applyBorder="0" applyAlignment="0" applyProtection="0"/>
    <xf numFmtId="0" fontId="5" fillId="10" borderId="1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0" applyNumberFormat="0" applyFill="0" applyAlignment="0" applyProtection="0"/>
    <xf numFmtId="0" fontId="2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1" fillId="34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31">
    <xf numFmtId="0" fontId="0" fillId="0" borderId="0" xfId="0"/>
    <xf numFmtId="49" fontId="0" fillId="0" borderId="0" xfId="0" applyNumberFormat="1"/>
    <xf numFmtId="4" fontId="0" fillId="0" borderId="0" xfId="0" applyNumberFormat="1"/>
    <xf numFmtId="49" fontId="22" fillId="0" borderId="0" xfId="0" applyNumberFormat="1" applyFont="1" applyProtection="1">
      <protection hidden="1"/>
    </xf>
    <xf numFmtId="1" fontId="0" fillId="0" borderId="0" xfId="0" applyNumberFormat="1"/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23" fillId="0" borderId="1" xfId="0" applyFont="1" applyFill="1" applyBorder="1" applyAlignment="1">
      <alignment horizontal="right" vertical="center"/>
    </xf>
    <xf numFmtId="0" fontId="22" fillId="0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indent="1"/>
    </xf>
    <xf numFmtId="0" fontId="0" fillId="0" borderId="0" xfId="0" applyFont="1" applyFill="1"/>
    <xf numFmtId="0" fontId="0" fillId="0" borderId="0" xfId="0" applyFont="1" applyFill="1" applyBorder="1"/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20" fillId="0" borderId="0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right" vertical="center"/>
    </xf>
    <xf numFmtId="4" fontId="0" fillId="0" borderId="7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right" vertical="center"/>
    </xf>
    <xf numFmtId="4" fontId="0" fillId="0" borderId="6" xfId="0" applyNumberFormat="1" applyFont="1" applyBorder="1" applyAlignment="1">
      <alignment horizontal="right" vertical="center"/>
    </xf>
    <xf numFmtId="4" fontId="0" fillId="0" borderId="7" xfId="0" applyNumberFormat="1" applyFont="1" applyBorder="1" applyAlignment="1">
      <alignment horizontal="right" vertical="center"/>
    </xf>
    <xf numFmtId="0" fontId="24" fillId="0" borderId="4" xfId="0" applyFont="1" applyBorder="1" applyAlignment="1">
      <alignment horizontal="right"/>
    </xf>
    <xf numFmtId="4" fontId="0" fillId="0" borderId="11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4" fontId="0" fillId="0" borderId="4" xfId="0" applyNumberFormat="1" applyFont="1" applyBorder="1" applyAlignment="1">
      <alignment horizontal="right" vertical="center"/>
    </xf>
    <xf numFmtId="4" fontId="0" fillId="0" borderId="5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0" fillId="0" borderId="10" xfId="0" applyFont="1" applyBorder="1" applyAlignment="1">
      <alignment horizontal="right" vertical="center"/>
    </xf>
    <xf numFmtId="4" fontId="0" fillId="0" borderId="10" xfId="0" applyNumberFormat="1" applyFont="1" applyBorder="1" applyAlignment="1">
      <alignment horizontal="right" vertical="center"/>
    </xf>
    <xf numFmtId="0" fontId="23" fillId="3" borderId="11" xfId="0" applyFont="1" applyFill="1" applyBorder="1" applyAlignment="1">
      <alignment horizontal="right" vertical="center"/>
    </xf>
    <xf numFmtId="4" fontId="23" fillId="3" borderId="11" xfId="0" applyNumberFormat="1" applyFont="1" applyFill="1" applyBorder="1" applyAlignment="1">
      <alignment horizontal="right" vertical="center"/>
    </xf>
    <xf numFmtId="4" fontId="23" fillId="3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left" vertical="center" wrapText="1"/>
    </xf>
    <xf numFmtId="164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165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/>
    </xf>
    <xf numFmtId="0" fontId="0" fillId="0" borderId="33" xfId="0" applyFont="1" applyBorder="1" applyAlignment="1">
      <alignment wrapText="1"/>
    </xf>
    <xf numFmtId="0" fontId="0" fillId="0" borderId="33" xfId="0" applyFont="1" applyBorder="1"/>
    <xf numFmtId="0" fontId="0" fillId="0" borderId="33" xfId="0" quotePrefix="1" applyFont="1" applyBorder="1" applyAlignment="1">
      <alignment vertical="center"/>
    </xf>
    <xf numFmtId="0" fontId="0" fillId="0" borderId="33" xfId="0" applyFont="1" applyBorder="1" applyAlignment="1">
      <alignment vertical="center" wrapText="1"/>
    </xf>
    <xf numFmtId="0" fontId="0" fillId="0" borderId="33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9" fontId="20" fillId="0" borderId="0" xfId="0" applyNumberFormat="1" applyFont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  <xf numFmtId="0" fontId="0" fillId="0" borderId="21" xfId="0" applyFont="1" applyBorder="1"/>
    <xf numFmtId="4" fontId="0" fillId="0" borderId="22" xfId="0" applyNumberFormat="1" applyFont="1" applyBorder="1" applyAlignment="1">
      <alignment horizontal="right" vertical="center"/>
    </xf>
    <xf numFmtId="0" fontId="0" fillId="0" borderId="23" xfId="0" applyFont="1" applyBorder="1"/>
    <xf numFmtId="4" fontId="0" fillId="0" borderId="25" xfId="0" applyNumberFormat="1" applyFont="1" applyBorder="1" applyAlignment="1">
      <alignment horizontal="right" vertical="center"/>
    </xf>
    <xf numFmtId="0" fontId="0" fillId="0" borderId="26" xfId="0" applyFont="1" applyBorder="1" applyAlignment="1">
      <alignment horizontal="left" vertical="center"/>
    </xf>
    <xf numFmtId="0" fontId="0" fillId="0" borderId="26" xfId="0" applyFont="1" applyBorder="1"/>
    <xf numFmtId="0" fontId="0" fillId="0" borderId="26" xfId="0" applyFont="1" applyBorder="1" applyAlignment="1">
      <alignment vertical="center"/>
    </xf>
    <xf numFmtId="0" fontId="0" fillId="0" borderId="26" xfId="0" applyFont="1" applyBorder="1" applyAlignment="1">
      <alignment vertical="center" wrapText="1"/>
    </xf>
    <xf numFmtId="4" fontId="0" fillId="0" borderId="28" xfId="0" applyNumberFormat="1" applyFont="1" applyBorder="1" applyAlignment="1">
      <alignment horizontal="right" vertical="center"/>
    </xf>
    <xf numFmtId="0" fontId="0" fillId="0" borderId="29" xfId="0" applyFont="1" applyBorder="1" applyAlignment="1">
      <alignment vertical="center" wrapText="1"/>
    </xf>
    <xf numFmtId="0" fontId="0" fillId="0" borderId="29" xfId="0" applyFont="1" applyBorder="1"/>
    <xf numFmtId="4" fontId="0" fillId="3" borderId="31" xfId="0" quotePrefix="1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20" fillId="3" borderId="32" xfId="0" applyFont="1" applyFill="1" applyBorder="1" applyAlignment="1">
      <alignment vertical="center" wrapText="1"/>
    </xf>
    <xf numFmtId="4" fontId="0" fillId="3" borderId="34" xfId="0" applyNumberFormat="1" applyFont="1" applyFill="1" applyBorder="1" applyAlignment="1">
      <alignment horizontal="right" vertical="center"/>
    </xf>
    <xf numFmtId="0" fontId="20" fillId="3" borderId="35" xfId="0" applyFont="1" applyFill="1" applyBorder="1" applyAlignment="1">
      <alignment horizontal="left" vertical="center"/>
    </xf>
    <xf numFmtId="4" fontId="0" fillId="3" borderId="37" xfId="0" applyNumberFormat="1" applyFont="1" applyFill="1" applyBorder="1" applyAlignment="1">
      <alignment horizontal="right" vertical="center"/>
    </xf>
    <xf numFmtId="0" fontId="20" fillId="3" borderId="38" xfId="0" applyFont="1" applyFill="1" applyBorder="1" applyAlignment="1">
      <alignment horizontal="left" vertical="center"/>
    </xf>
    <xf numFmtId="14" fontId="0" fillId="0" borderId="0" xfId="0" applyNumberFormat="1" applyFont="1" applyAlignment="1">
      <alignment horizontal="right"/>
    </xf>
    <xf numFmtId="0" fontId="0" fillId="0" borderId="0" xfId="0" applyNumberFormat="1"/>
    <xf numFmtId="0" fontId="0" fillId="0" borderId="24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center" wrapText="1"/>
    </xf>
    <xf numFmtId="0" fontId="0" fillId="0" borderId="27" xfId="0" applyFont="1" applyBorder="1" applyAlignment="1">
      <alignment horizontal="left" vertical="center" wrapText="1"/>
    </xf>
    <xf numFmtId="0" fontId="0" fillId="0" borderId="27" xfId="0" applyFont="1" applyBorder="1" applyAlignment="1">
      <alignment horizontal="left" vertical="center"/>
    </xf>
    <xf numFmtId="0" fontId="20" fillId="3" borderId="30" xfId="0" applyFont="1" applyFill="1" applyBorder="1" applyAlignment="1">
      <alignment horizontal="left" vertical="center" wrapText="1"/>
    </xf>
    <xf numFmtId="0" fontId="20" fillId="3" borderId="33" xfId="0" applyFont="1" applyFill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20" fillId="3" borderId="36" xfId="0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NumberFormat="1" applyFont="1" applyAlignment="1">
      <alignment horizontal="center" vertical="center"/>
    </xf>
    <xf numFmtId="0" fontId="24" fillId="0" borderId="24" xfId="0" applyFont="1" applyBorder="1" applyAlignment="1">
      <alignment horizontal="left" vertical="center"/>
    </xf>
    <xf numFmtId="0" fontId="0" fillId="0" borderId="34" xfId="0" applyFont="1" applyBorder="1"/>
    <xf numFmtId="0" fontId="0" fillId="0" borderId="34" xfId="0" applyFont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43" xfId="0" applyFont="1" applyFill="1" applyBorder="1" applyAlignment="1">
      <alignment horizontal="center" vertical="center" wrapText="1"/>
    </xf>
    <xf numFmtId="0" fontId="0" fillId="0" borderId="43" xfId="0" applyFont="1" applyBorder="1"/>
    <xf numFmtId="0" fontId="0" fillId="0" borderId="6" xfId="0" applyFont="1" applyBorder="1" applyAlignment="1">
      <alignment horizontal="left" vertical="center" indent="1"/>
    </xf>
    <xf numFmtId="0" fontId="0" fillId="0" borderId="9" xfId="0" applyFont="1" applyBorder="1" applyAlignment="1">
      <alignment horizontal="left" vertical="center" indent="1"/>
    </xf>
    <xf numFmtId="0" fontId="20" fillId="0" borderId="0" xfId="0" applyFont="1" applyAlignment="1">
      <alignment horizontal="center"/>
    </xf>
    <xf numFmtId="0" fontId="0" fillId="0" borderId="6" xfId="0" applyFont="1" applyBorder="1" applyAlignment="1">
      <alignment horizontal="left" vertical="center" indent="1"/>
    </xf>
    <xf numFmtId="0" fontId="0" fillId="0" borderId="9" xfId="0" applyFont="1" applyBorder="1" applyAlignment="1">
      <alignment horizontal="left" vertical="center" indent="1"/>
    </xf>
    <xf numFmtId="0" fontId="0" fillId="0" borderId="39" xfId="0" applyFont="1" applyBorder="1" applyAlignment="1">
      <alignment horizontal="center"/>
    </xf>
    <xf numFmtId="0" fontId="23" fillId="3" borderId="6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left" vertical="center" indent="1"/>
    </xf>
    <xf numFmtId="0" fontId="20" fillId="3" borderId="9" xfId="0" applyFont="1" applyFill="1" applyBorder="1" applyAlignment="1">
      <alignment horizontal="left" vertical="center" indent="1"/>
    </xf>
    <xf numFmtId="0" fontId="20" fillId="0" borderId="6" xfId="0" applyFont="1" applyBorder="1" applyAlignment="1">
      <alignment horizontal="left" vertical="center" indent="1"/>
    </xf>
    <xf numFmtId="0" fontId="20" fillId="0" borderId="9" xfId="0" applyFont="1" applyBorder="1" applyAlignment="1">
      <alignment horizontal="left" vertical="center" indent="1"/>
    </xf>
    <xf numFmtId="0" fontId="0" fillId="0" borderId="0" xfId="0" applyFont="1" applyAlignment="1"/>
    <xf numFmtId="0" fontId="17" fillId="2" borderId="6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left" vertical="center" wrapText="1" indent="1"/>
    </xf>
    <xf numFmtId="0" fontId="0" fillId="0" borderId="10" xfId="0" applyFont="1" applyBorder="1" applyAlignment="1">
      <alignment horizontal="left" vertical="center" wrapText="1" indent="1"/>
    </xf>
    <xf numFmtId="0" fontId="0" fillId="0" borderId="40" xfId="0" applyFont="1" applyBorder="1" applyAlignment="1">
      <alignment horizontal="left" vertical="center" wrapText="1" indent="1"/>
    </xf>
    <xf numFmtId="0" fontId="0" fillId="0" borderId="33" xfId="0" applyFont="1" applyBorder="1" applyAlignment="1">
      <alignment horizontal="left" wrapText="1"/>
    </xf>
    <xf numFmtId="49" fontId="20" fillId="0" borderId="0" xfId="0" applyNumberFormat="1" applyFont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35" borderId="6" xfId="0" applyFont="1" applyFill="1" applyBorder="1" applyAlignment="1">
      <alignment horizontal="center" vertical="center"/>
    </xf>
    <xf numFmtId="0" fontId="17" fillId="35" borderId="8" xfId="0" applyFont="1" applyFill="1" applyBorder="1" applyAlignment="1">
      <alignment horizontal="center" vertical="center"/>
    </xf>
    <xf numFmtId="0" fontId="17" fillId="35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42" xfId="0" applyFont="1" applyFill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/>
    </xf>
    <xf numFmtId="14" fontId="0" fillId="0" borderId="0" xfId="0" quotePrefix="1" applyNumberFormat="1"/>
  </cellXfs>
  <cellStyles count="49">
    <cellStyle name="20 % - Accent1" xfId="24" builtinId="30" customBuiltin="1"/>
    <cellStyle name="20 % - Accent2" xfId="28" builtinId="34" customBuiltin="1"/>
    <cellStyle name="20 % - Accent3" xfId="32" builtinId="38" customBuiltin="1"/>
    <cellStyle name="20 % - Accent4" xfId="36" builtinId="42" customBuiltin="1"/>
    <cellStyle name="20 % - Accent5" xfId="40" builtinId="46" customBuiltin="1"/>
    <cellStyle name="20 % - Accent6" xfId="44" builtinId="50" customBuiltin="1"/>
    <cellStyle name="40 % - Accent1" xfId="25" builtinId="31" customBuiltin="1"/>
    <cellStyle name="40 % - Accent2" xfId="29" builtinId="35" customBuiltin="1"/>
    <cellStyle name="40 % - Accent3" xfId="33" builtinId="39" customBuiltin="1"/>
    <cellStyle name="40 % - Accent4" xfId="37" builtinId="43" customBuiltin="1"/>
    <cellStyle name="40 % - Accent5" xfId="41" builtinId="47" customBuiltin="1"/>
    <cellStyle name="40 % - Accent6" xfId="45" builtinId="51" customBuiltin="1"/>
    <cellStyle name="60 % - Accent1" xfId="26" builtinId="32" customBuiltin="1"/>
    <cellStyle name="60 % - Accent2" xfId="30" builtinId="36" customBuiltin="1"/>
    <cellStyle name="60 % - Accent3" xfId="34" builtinId="40" customBuiltin="1"/>
    <cellStyle name="60 % - Accent4" xfId="38" builtinId="44" customBuiltin="1"/>
    <cellStyle name="60 % - Accent5" xfId="42" builtinId="48" customBuiltin="1"/>
    <cellStyle name="60 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Avertissement" xfId="19" builtinId="11" customBuiltin="1"/>
    <cellStyle name="Calcul" xfId="16" builtinId="22" customBuiltin="1"/>
    <cellStyle name="Cellule liée" xfId="17" builtinId="24" customBuiltin="1"/>
    <cellStyle name="Entrée" xfId="14" builtinId="20" customBuiltin="1"/>
    <cellStyle name="Insatisfaisant" xfId="12" builtinId="27" customBuiltin="1"/>
    <cellStyle name="Milliers 2" xfId="48" xr:uid="{00000000-0005-0000-0000-000000000000}"/>
    <cellStyle name="Milliers 5" xfId="47" xr:uid="{00000000-0005-0000-0000-000001000000}"/>
    <cellStyle name="Neutre" xfId="13" builtinId="28" customBuiltin="1"/>
    <cellStyle name="Normal" xfId="0" builtinId="0"/>
    <cellStyle name="Normal 2" xfId="1" xr:uid="{00000000-0005-0000-0000-000020000000}"/>
    <cellStyle name="Normal 3" xfId="2" xr:uid="{00000000-0005-0000-0000-000021000000}"/>
    <cellStyle name="Normal 4" xfId="3" xr:uid="{00000000-0005-0000-0000-000022000000}"/>
    <cellStyle name="Normal 5" xfId="4" xr:uid="{00000000-0005-0000-0000-000023000000}"/>
    <cellStyle name="Note" xfId="20" builtinId="10" customBuiltin="1"/>
    <cellStyle name="Pourcentage 2" xfId="5" xr:uid="{00000000-0005-0000-0000-000024000000}"/>
    <cellStyle name="Satisfaisant" xfId="11" builtinId="26" customBuiltin="1"/>
    <cellStyle name="Sortie" xfId="15" builtinId="21" customBuiltin="1"/>
    <cellStyle name="Texte explicatif" xfId="21" builtinId="53" customBuiltin="1"/>
    <cellStyle name="Titre" xfId="6" builtinId="15" customBuiltin="1"/>
    <cellStyle name="Titre 1" xfId="7" builtinId="16" customBuiltin="1"/>
    <cellStyle name="Titre 2" xfId="8" builtinId="17" customBuiltin="1"/>
    <cellStyle name="Titre 3" xfId="9" builtinId="18" customBuiltin="1"/>
    <cellStyle name="Titre 4" xfId="10" builtinId="19" customBuiltin="1"/>
    <cellStyle name="Total" xfId="22" builtinId="25" customBuiltin="1"/>
    <cellStyle name="Vérification" xfId="18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M34"/>
  <sheetViews>
    <sheetView showGridLines="0" tabSelected="1" zoomScale="90" zoomScaleNormal="90" workbookViewId="0"/>
  </sheetViews>
  <sheetFormatPr baseColWidth="10" defaultRowHeight="15" x14ac:dyDescent="0.25"/>
  <cols>
    <col min="1" max="1" width="3.28515625" style="6" customWidth="1"/>
    <col min="2" max="2" width="57.7109375" style="6" customWidth="1"/>
    <col min="3" max="6" width="20.7109375" style="6" customWidth="1"/>
    <col min="7" max="7" width="7.42578125" style="6" customWidth="1"/>
    <col min="8" max="9" width="20.7109375" style="6" customWidth="1"/>
    <col min="10" max="11" width="25.7109375" style="6" customWidth="1"/>
    <col min="12" max="12" width="17.42578125" style="6" customWidth="1"/>
    <col min="13" max="16384" width="11.42578125" style="6"/>
  </cols>
  <sheetData>
    <row r="1" spans="2:13" ht="15" customHeight="1" x14ac:dyDescent="0.25">
      <c r="K1" s="42" t="str">
        <f>CONCATENATE("Edité au : ",Donnees!F4)</f>
        <v>Edité au : 11/12/2019</v>
      </c>
      <c r="L1" s="13"/>
    </row>
    <row r="2" spans="2:13" ht="15" customHeight="1" x14ac:dyDescent="0.25">
      <c r="B2" s="92" t="str">
        <f>Donnees!C1</f>
        <v>Qualiac développement</v>
      </c>
      <c r="C2" s="92"/>
      <c r="D2" s="92"/>
      <c r="E2" s="92"/>
      <c r="F2" s="92"/>
      <c r="G2" s="92"/>
      <c r="H2" s="92"/>
      <c r="I2" s="92"/>
      <c r="J2" s="92"/>
      <c r="K2" s="92"/>
      <c r="L2" s="13"/>
    </row>
    <row r="3" spans="2:13" ht="15" customHeight="1" x14ac:dyDescent="0.25">
      <c r="B3" s="41"/>
      <c r="C3" s="41"/>
      <c r="D3" s="41"/>
      <c r="E3" s="81"/>
      <c r="F3" s="81"/>
      <c r="G3" s="41"/>
      <c r="H3" s="41"/>
      <c r="I3" s="81"/>
      <c r="J3" s="41"/>
      <c r="K3" s="41"/>
      <c r="L3" s="41"/>
    </row>
    <row r="4" spans="2:13" ht="15" customHeight="1" x14ac:dyDescent="0.25">
      <c r="B4" s="92" t="str">
        <f>CONCATENATE("Tableau 2 : Autorisations budgétaires Compte financier ",Donnees!E1)</f>
        <v>Tableau 2 : Autorisations budgétaires Compte financier 2020</v>
      </c>
      <c r="C4" s="92"/>
      <c r="D4" s="92"/>
      <c r="E4" s="92"/>
      <c r="F4" s="92"/>
      <c r="G4" s="92"/>
      <c r="H4" s="92"/>
      <c r="I4" s="92"/>
      <c r="J4" s="92"/>
      <c r="K4" s="92"/>
      <c r="L4" s="13"/>
    </row>
    <row r="5" spans="2:13" ht="15" customHeight="1" x14ac:dyDescent="0.25">
      <c r="B5" s="95"/>
      <c r="C5" s="95"/>
      <c r="D5" s="95"/>
      <c r="E5" s="95"/>
      <c r="F5" s="95"/>
      <c r="G5" s="95"/>
      <c r="H5" s="95"/>
      <c r="I5" s="95"/>
      <c r="J5" s="95"/>
      <c r="K5" s="95"/>
      <c r="L5" s="105"/>
      <c r="M5" s="105"/>
    </row>
    <row r="6" spans="2:13" ht="15" customHeight="1" x14ac:dyDescent="0.25">
      <c r="B6" s="106" t="s">
        <v>4</v>
      </c>
      <c r="C6" s="107"/>
      <c r="D6" s="107"/>
      <c r="E6" s="107"/>
      <c r="F6" s="107"/>
      <c r="G6" s="107"/>
      <c r="H6" s="107"/>
      <c r="I6" s="107"/>
      <c r="J6" s="107"/>
      <c r="K6" s="108"/>
    </row>
    <row r="7" spans="2:13" ht="15" customHeight="1" x14ac:dyDescent="0.25"/>
    <row r="8" spans="2:13" ht="15" customHeight="1" x14ac:dyDescent="0.25">
      <c r="B8" s="14" t="s">
        <v>5</v>
      </c>
    </row>
    <row r="9" spans="2:13" ht="15" customHeight="1" x14ac:dyDescent="0.25">
      <c r="G9" s="7"/>
    </row>
    <row r="10" spans="2:13" ht="15" customHeight="1" x14ac:dyDescent="0.25">
      <c r="B10" s="96" t="s">
        <v>6</v>
      </c>
      <c r="C10" s="97"/>
      <c r="D10" s="97"/>
      <c r="E10" s="97"/>
      <c r="F10" s="98"/>
      <c r="G10" s="15"/>
      <c r="H10" s="96" t="s">
        <v>7</v>
      </c>
      <c r="I10" s="97"/>
      <c r="J10" s="97"/>
      <c r="K10" s="98"/>
    </row>
    <row r="11" spans="2:13" ht="60" x14ac:dyDescent="0.25">
      <c r="B11" s="8"/>
      <c r="C11" s="111" t="str">
        <f>CONCATENATE("Montants dernier budget rectificatif (n°",Donnees!$AK$6,") ou budget initial voté (",Donnees!$AJ$6,")")</f>
        <v>Montants dernier budget rectificatif (n°1) ou budget initial voté (31/10/2019)</v>
      </c>
      <c r="D11" s="112"/>
      <c r="E11" s="99" t="s">
        <v>88</v>
      </c>
      <c r="F11" s="100"/>
      <c r="G11" s="15"/>
      <c r="H11" s="9" t="str">
        <f>CONCATENATE("Montants dernier budget rectificatif (n°",Donnees!$AK$6,") ou budget initial voté (",Donnees!$AJ$6,")")</f>
        <v>Montants dernier budget rectificatif (n°1) ou budget initial voté (31/10/2019)</v>
      </c>
      <c r="I11" s="9" t="s">
        <v>88</v>
      </c>
      <c r="J11" s="115"/>
      <c r="K11" s="116"/>
    </row>
    <row r="12" spans="2:13" ht="15" customHeight="1" x14ac:dyDescent="0.25">
      <c r="B12" s="16"/>
      <c r="C12" s="17" t="s">
        <v>1</v>
      </c>
      <c r="D12" s="18" t="s">
        <v>2</v>
      </c>
      <c r="E12" s="17" t="s">
        <v>1</v>
      </c>
      <c r="F12" s="18" t="s">
        <v>2</v>
      </c>
      <c r="G12" s="19"/>
      <c r="H12" s="20"/>
      <c r="I12" s="20"/>
      <c r="J12" s="117"/>
      <c r="K12" s="118"/>
    </row>
    <row r="13" spans="2:13" ht="15" customHeight="1" x14ac:dyDescent="0.25">
      <c r="B13" s="21" t="s">
        <v>3</v>
      </c>
      <c r="C13" s="22">
        <f>+SUMIFS(Donnees!$I$6:$I$1000000,Donnees!$B$6:$B$1000000,"B1",Donnees!$F$6:$F$1000000,"PER")-SUMIFS(Donnees!$J$6:$J$1000000,Donnees!$B$6:$B$1000000,"B1",Donnees!$F$6:$F$1000000,"PER")</f>
        <v>11648000</v>
      </c>
      <c r="D13" s="23">
        <f>+SUMIFS(Donnees!$I$6:$I$1000000,Donnees!$B$6:$B$1000000,"B2",Donnees!$F$6:$F$1000000,"PER")-SUMIFS(Donnees!$J$6:$J$1000000,Donnees!$B$6:$B$1000000,"B2",Donnees!$F$6:$F$1000000,"PER")</f>
        <v>22464000</v>
      </c>
      <c r="E13" s="22">
        <f>+SUMIFS(Donnees!$I$6:$I$1000000,Donnees!$B$6:$B$1000000,"B3",Donnees!$F$6:$F$1000000,"PER")-SUMIFS(Donnees!$J$6:$J$1000000,Donnees!$B$6:$B$1000000,"B3",Donnees!$F$6:$F$1000000,"PER")</f>
        <v>24883200</v>
      </c>
      <c r="F13" s="23">
        <f>+SUMIFS(Donnees!$I$6:$I$1000000,Donnees!$B$6:$B$1000000,"B4",Donnees!$F$6:$F$1000000,"PER")-SUMIFS(Donnees!$J$6:$J$1000000,Donnees!$B$6:$B$1000000,"B4",Donnees!$F$6:$F$1000000,"PER")</f>
        <v>24883200</v>
      </c>
      <c r="G13" s="19"/>
      <c r="H13" s="23">
        <f>SUM(H14:H19)</f>
        <v>148958700</v>
      </c>
      <c r="I13" s="23">
        <f>SUM(I14:I19)</f>
        <v>159408000</v>
      </c>
      <c r="J13" s="103" t="s">
        <v>8</v>
      </c>
      <c r="K13" s="104"/>
    </row>
    <row r="14" spans="2:13" ht="15" customHeight="1" x14ac:dyDescent="0.25">
      <c r="B14" s="24" t="s">
        <v>9</v>
      </c>
      <c r="C14" s="22">
        <f>+SUMIFS(Donnees!$I$6:$I$1000000,Donnees!$B$6:$B$1000000,"B1",Donnees!$G$6:$G$1000000,"6453")-SUMIFS(Donnees!$J$6:$J$1000000,Donnees!$B$6:$B$1000000,"B1",Donnees!$G$6:$G$1000000,"6453")</f>
        <v>0</v>
      </c>
      <c r="D14" s="23">
        <f>+SUMIFS(Donnees!$I$6:$I$1000000,Donnees!$B$6:$B$1000000,"B2",Donnees!$G$6:$G$1000000,"6453")-SUMIFS(Donnees!$J$6:$J$1000000,Donnees!$B$6:$B$1000000,"B2",Donnees!$G$6:$G$1000000,"6453")</f>
        <v>0</v>
      </c>
      <c r="E14" s="22">
        <f>+SUMIFS(Donnees!$I$6:$I$1000000,Donnees!$B$6:$B$1000000,"B3",Donnees!$G$6:$G$1000000,"6453")-SUMIFS(Donnees!$J$6:$J$1000000,Donnees!$B$6:$B$1000000,"B3",Donnees!$G$6:$G$1000000,"6453")</f>
        <v>0</v>
      </c>
      <c r="F14" s="23">
        <f>+SUMIFS(Donnees!$I$6:$I$1000000,Donnees!$B$6:$B$1000000,"B4",Donnees!$G$6:$G$1000000,"6453")-SUMIFS(Donnees!$J$6:$J$1000000,Donnees!$B$6:$B$1000000,"B4",Donnees!$G$6:$G$1000000,"6453")</f>
        <v>0</v>
      </c>
      <c r="G14" s="19"/>
      <c r="H14" s="23">
        <f>+SUMIFS(Donnees!$J$6:$J$1000000,Donnees!$B$6:$B$1000000,"B2",Donnees!$G$6:$G$1000000,"SSP",Donnees!$L$6:$L$1000000,"G")-SUMIFS(Donnees!$I$6:$I$1000000,Donnees!$B$6:$B$1000000,"B2",Donnees!$G$6:$G$1000000,"SSP",Donnees!$L$6:$L$1000000,"G")</f>
        <v>4810000</v>
      </c>
      <c r="I14" s="23">
        <f>+SUMIFS(Donnees!$J$6:$J$1000000,Donnees!$B$6:$B$1000000,"B4",Donnees!$G$6:$G$1000000,"SSP",Donnees!$L$6:$L$1000000,"G")-SUMIFS(Donnees!$I$6:$I$1000000,Donnees!$B$6:$B$1000000,"B4",Donnees!$G$6:$G$1000000,"SSP",Donnees!$L$6:$L$1000000,"G")</f>
        <v>13488000</v>
      </c>
      <c r="J14" s="93" t="s">
        <v>10</v>
      </c>
      <c r="K14" s="94"/>
    </row>
    <row r="15" spans="2:13" ht="15" customHeight="1" x14ac:dyDescent="0.25">
      <c r="B15" s="24"/>
      <c r="C15" s="27"/>
      <c r="D15" s="28"/>
      <c r="E15" s="27"/>
      <c r="F15" s="28"/>
      <c r="G15" s="19"/>
      <c r="H15" s="23">
        <f>+SUMIFS(Donnees!$J$6:$J$1000000,Donnees!$B$6:$B$1000000,"B2",Donnees!$G$6:$G$1000000,"SCI",Donnees!$L$6:$L$1000000,"G")-SUMIFS(Donnees!$I$6:$I$1000000,Donnees!$B$6:$B$1000000,"B2",Donnees!$G$6:$G$1000000,"SCI",Donnees!$L$6:$L$1000000,"G")</f>
        <v>550000</v>
      </c>
      <c r="I15" s="23">
        <f>+SUMIFS(Donnees!$J$6:$J$1000000,Donnees!$B$6:$B$1000000,"B4",Donnees!$G$6:$G$1000000,"SCI",Donnees!$L$6:$L$1000000,"G")-SUMIFS(Donnees!$I$6:$I$1000000,Donnees!$B$6:$B$1000000,"B4",Donnees!$G$6:$G$1000000,"SCI",Donnees!$L$6:$L$1000000,"G")</f>
        <v>0</v>
      </c>
      <c r="J15" s="93" t="s">
        <v>89</v>
      </c>
      <c r="K15" s="94"/>
    </row>
    <row r="16" spans="2:13" ht="15" customHeight="1" x14ac:dyDescent="0.25">
      <c r="B16" s="26"/>
      <c r="C16" s="27"/>
      <c r="D16" s="28"/>
      <c r="E16" s="27"/>
      <c r="F16" s="28"/>
      <c r="G16" s="19"/>
      <c r="H16" s="23">
        <f>+SUMIFS(Donnees!$J$6:$J$1000000,Donnees!$B$6:$B$1000000,"B2",Donnees!$G$6:$G$1000000,"AFE",Donnees!$L$6:$L$1000000,"G")-SUMIFS(Donnees!$I$6:$I$1000000,Donnees!$B$6:$B$1000000,"B2",Donnees!$G$6:$G$1000000,"AFE",Donnees!$L$6:$L$1000000,"G")</f>
        <v>3510000</v>
      </c>
      <c r="I16" s="23">
        <f>+SUMIFS(Donnees!$J$6:$J$1000000,Donnees!$B$6:$B$1000000,"B4",Donnees!$G$6:$G$1000000,"AFE",Donnees!$L$6:$L$1000000,"G")-SUMIFS(Donnees!$I$6:$I$1000000,Donnees!$B$6:$B$1000000,"B4",Donnees!$G$6:$G$1000000,"AFE",Donnees!$L$6:$L$1000000,"G")</f>
        <v>3888000</v>
      </c>
      <c r="J16" s="93" t="s">
        <v>11</v>
      </c>
      <c r="K16" s="94"/>
    </row>
    <row r="17" spans="2:11" ht="15" customHeight="1" x14ac:dyDescent="0.25">
      <c r="B17" s="26"/>
      <c r="C17" s="27"/>
      <c r="D17" s="28"/>
      <c r="E17" s="27"/>
      <c r="F17" s="28"/>
      <c r="G17" s="19"/>
      <c r="H17" s="23">
        <f>+SUMIFS(Donnees!$J$6:$J$1000000,Donnees!$B$6:$B$1000000,"B2",Donnees!$G$6:$G$1000000,"FIA",Donnees!$L$6:$L$1000000,"G")-SUMIFS(Donnees!$I$6:$I$1000000,Donnees!$B$6:$B$1000000,"B2",Donnees!$G$6:$G$1000000,"FIA",Donnees!$L$6:$L$1000000,"G")</f>
        <v>3510000</v>
      </c>
      <c r="I17" s="23">
        <f>+SUMIFS(Donnees!$J$6:$J$1000000,Donnees!$B$6:$B$1000000,"B4",Donnees!$G$6:$G$1000000,"FIA",Donnees!$L$6:$L$1000000,"G")-SUMIFS(Donnees!$I$6:$I$1000000,Donnees!$B$6:$B$1000000,"B4",Donnees!$G$6:$G$1000000,"FIA",Donnees!$L$6:$L$1000000,"G")</f>
        <v>3888000</v>
      </c>
      <c r="J17" s="93" t="s">
        <v>12</v>
      </c>
      <c r="K17" s="94"/>
    </row>
    <row r="18" spans="2:11" ht="15" customHeight="1" x14ac:dyDescent="0.25">
      <c r="B18" s="21" t="s">
        <v>13</v>
      </c>
      <c r="C18" s="22">
        <f>+SUMIFS(Donnees!$I$6:$I$1000000,Donnees!$B$6:$B$1000000,"B1",Donnees!$F$6:$F$1000000,"FON")-SUMIFS(Donnees!$J$6:$J$1000000,Donnees!$B$6:$B$1000000,"B1",Donnees!$F$6:$F$1000000,"FON")</f>
        <v>58240000</v>
      </c>
      <c r="D18" s="23">
        <f>+SUMIFS(Donnees!$I$6:$I$1000000,Donnees!$B$6:$B$1000000,"B2",Donnees!$F$6:$F$1000000,"FON")-SUMIFS(Donnees!$J$6:$J$1000000,Donnees!$B$6:$B$1000000,"B2",Donnees!$F$6:$F$1000000,"FON")</f>
        <v>112320000</v>
      </c>
      <c r="E18" s="22">
        <f>+SUMIFS(Donnees!$I$6:$I$1000000,Donnees!$B$6:$B$1000000,"B3",Donnees!$F$6:$F$1000000,"FON")-SUMIFS(Donnees!$J$6:$J$1000000,Donnees!$B$6:$B$1000000,"B3",Donnees!$F$6:$F$1000000,"FON")</f>
        <v>124416000</v>
      </c>
      <c r="F18" s="23">
        <f>+SUMIFS(Donnees!$I$6:$I$1000000,Donnees!$B$6:$B$1000000,"B4",Donnees!$F$6:$F$1000000,"FON")-SUMIFS(Donnees!$J$6:$J$1000000,Donnees!$B$6:$B$1000000,"B4",Donnees!$F$6:$F$1000000,"FON")</f>
        <v>124970880</v>
      </c>
      <c r="G18" s="19"/>
      <c r="H18" s="23">
        <f>+SUMIFS(Donnees!$J$6:$J$1000000,Donnees!$B$6:$B$1000000,"B2",Donnees!$G$6:$G$1000000,"AFP",Donnees!$L$6:$L$1000000,"G")-SUMIFS(Donnees!$I$6:$I$1000000,Donnees!$B$6:$B$1000000,"B2",Donnees!$G$6:$G$1000000,"AFP",Donnees!$L$6:$L$1000000,"G")</f>
        <v>14900000</v>
      </c>
      <c r="I18" s="23">
        <f>+SUMIFS(Donnees!$J$6:$J$1000000,Donnees!$B$6:$B$1000000,"B4",Donnees!$G$6:$G$1000000,"AFP",Donnees!$L$6:$L$1000000,"G")-SUMIFS(Donnees!$I$6:$I$1000000,Donnees!$B$6:$B$1000000,"B4",Donnees!$G$6:$G$1000000,"AFP",Donnees!$L$6:$L$1000000,"G")</f>
        <v>3888000</v>
      </c>
      <c r="J18" s="93" t="s">
        <v>14</v>
      </c>
      <c r="K18" s="94"/>
    </row>
    <row r="19" spans="2:11" ht="15" customHeight="1" x14ac:dyDescent="0.25">
      <c r="B19" s="26"/>
      <c r="C19" s="27"/>
      <c r="D19" s="28"/>
      <c r="E19" s="27"/>
      <c r="F19" s="28"/>
      <c r="G19" s="19"/>
      <c r="H19" s="23">
        <f>+SUMIFS(Donnees!$J$6:$J$1000000,Donnees!$B$6:$B$1000000,"B2",Donnees!$G$6:$G$1000000,"REP",Donnees!$L$6:$L$1000000,"G")-SUMIFS(Donnees!$I$6:$I$1000000,Donnees!$B$6:$B$1000000,"B2",Donnees!$G$6:$G$1000000,"REP",Donnees!$L$6:$L$1000000,"G")</f>
        <v>121678700</v>
      </c>
      <c r="I19" s="23">
        <f>+SUMIFS(Donnees!$J$6:$J$1000000,Donnees!$B$6:$B$1000000,"B4",Donnees!$G$6:$G$1000000,"REP",Donnees!$L$6:$L$1000000,"G")-SUMIFS(Donnees!$I$6:$I$1000000,Donnees!$B$6:$B$1000000,"B4",Donnees!$G$6:$G$1000000,"REP",Donnees!$L$6:$L$1000000,"G")</f>
        <v>134256000</v>
      </c>
      <c r="J19" s="93" t="s">
        <v>15</v>
      </c>
      <c r="K19" s="94"/>
    </row>
    <row r="20" spans="2:11" ht="15" customHeight="1" x14ac:dyDescent="0.25">
      <c r="B20" s="26"/>
      <c r="C20" s="27"/>
      <c r="D20" s="28"/>
      <c r="E20" s="27"/>
      <c r="F20" s="28"/>
      <c r="G20" s="19"/>
      <c r="H20" s="28"/>
      <c r="I20" s="28"/>
      <c r="J20" s="93"/>
      <c r="K20" s="94"/>
    </row>
    <row r="21" spans="2:11" ht="15" customHeight="1" x14ac:dyDescent="0.25">
      <c r="B21" s="21" t="s">
        <v>0</v>
      </c>
      <c r="C21" s="22">
        <f>+SUMIFS(Donnees!$I$6:$I$1000000,Donnees!$B$6:$B$1000000,"B1",Donnees!$F$6:$F$1000000,"INT")-SUMIFS(Donnees!$J$6:$J$1000000,Donnees!$B$6:$B$1000000,"B1",Donnees!$F$6:$F$1000000,"INT")</f>
        <v>1456000</v>
      </c>
      <c r="D21" s="23">
        <f>+SUMIFS(Donnees!$I$6:$I$1000000,Donnees!$B$6:$B$1000000,"B2",Donnees!$F$6:$F$1000000,"INT")-SUMIFS(Donnees!$J$6:$J$1000000,Donnees!$B$6:$B$1000000,"B2",Donnees!$F$6:$F$1000000,"INT")</f>
        <v>2808000</v>
      </c>
      <c r="E21" s="22">
        <f>+SUMIFS(Donnees!$I$6:$I$1000000,Donnees!$B$6:$B$1000000,"B3",Donnees!$F$6:$F$1000000,"INT")-SUMIFS(Donnees!$J$6:$J$1000000,Donnees!$B$6:$B$1000000,"B3",Donnees!$F$6:$F$1000000,"INT")</f>
        <v>3110400</v>
      </c>
      <c r="F21" s="23">
        <f>+SUMIFS(Donnees!$I$6:$I$1000000,Donnees!$B$6:$B$1000000,"B4",Donnees!$F$6:$F$1000000,"INT")-SUMIFS(Donnees!$J$6:$J$1000000,Donnees!$B$6:$B$1000000,"B4",Donnees!$F$6:$F$1000000,"INT")</f>
        <v>3114400</v>
      </c>
      <c r="G21" s="19"/>
      <c r="H21" s="23"/>
      <c r="I21" s="23"/>
      <c r="J21" s="93"/>
      <c r="K21" s="94"/>
    </row>
    <row r="22" spans="2:11" ht="15" customHeight="1" x14ac:dyDescent="0.25">
      <c r="B22" s="29"/>
      <c r="C22" s="22"/>
      <c r="D22" s="23"/>
      <c r="E22" s="22"/>
      <c r="F22" s="23"/>
      <c r="G22" s="19"/>
      <c r="H22" s="23">
        <f>SUM(H23:H26)</f>
        <v>41140000</v>
      </c>
      <c r="I22" s="23">
        <f>SUM(I23:I26)</f>
        <v>31081000</v>
      </c>
      <c r="J22" s="103" t="s">
        <v>16</v>
      </c>
      <c r="K22" s="104"/>
    </row>
    <row r="23" spans="2:11" ht="15" customHeight="1" x14ac:dyDescent="0.25">
      <c r="B23" s="26"/>
      <c r="C23" s="27"/>
      <c r="D23" s="28"/>
      <c r="E23" s="27"/>
      <c r="F23" s="28"/>
      <c r="G23" s="19"/>
      <c r="H23" s="23">
        <f>+SUMIFS(Donnees!$J$6:$J$1000000,Donnees!$B$6:$B$1000000,"B2",Donnees!$G$6:$G$1000000,"SCIF",Donnees!$L$6:$L$1000000,"F")-SUMIFS(Donnees!$I$6:$I$1000000,Donnees!$B$6:$B$1000000,"B2",Donnees!$G$6:$G$1000000,"SCIF",Donnees!$L$6:$L$1000000,"F")</f>
        <v>0</v>
      </c>
      <c r="I23" s="23">
        <f>+SUMIFS(Donnees!$J$6:$J$1000000,Donnees!$B$6:$B$1000000,"B4",Donnees!$G$6:$G$1000000,"SCIF",Donnees!$L$6:$L$1000000,"F")-SUMIFS(Donnees!$I$6:$I$1000000,Donnees!$B$6:$B$1000000,"B4",Donnees!$G$6:$G$1000000,"SCIF",Donnees!$L$6:$L$1000000,"F")</f>
        <v>41000</v>
      </c>
      <c r="J23" s="90" t="s">
        <v>94</v>
      </c>
      <c r="K23" s="91"/>
    </row>
    <row r="24" spans="2:11" ht="15" customHeight="1" x14ac:dyDescent="0.25">
      <c r="B24" s="26"/>
      <c r="C24" s="27"/>
      <c r="D24" s="28"/>
      <c r="E24" s="27"/>
      <c r="F24" s="28"/>
      <c r="G24" s="19"/>
      <c r="H24" s="23">
        <f>+SUMIFS(Donnees!$J$6:$J$1000000,Donnees!$B$6:$B$1000000,"B2",Donnees!$G$6:$G$1000000,"FEF",Donnees!$L$6:$L$1000000,"F")-SUMIFS(Donnees!$I$6:$I$1000000,Donnees!$B$6:$B$1000000,"B2",Donnees!$G$6:$G$1000000,"FEF",Donnees!$L$6:$L$1000000,"F")</f>
        <v>1040000</v>
      </c>
      <c r="I24" s="23">
        <f>+SUMIFS(Donnees!$J$6:$J$1000000,Donnees!$B$6:$B$1000000,"B4",Donnees!$G$6:$G$1000000,"FEF",Donnees!$L$6:$L$1000000,"F")-SUMIFS(Donnees!$I$6:$I$1000000,Donnees!$B$6:$B$1000000,"B4",Donnees!$G$6:$G$1000000,"FEF",Donnees!$L$6:$L$1000000,"F")</f>
        <v>1012000</v>
      </c>
      <c r="J24" s="93" t="s">
        <v>90</v>
      </c>
      <c r="K24" s="94"/>
    </row>
    <row r="25" spans="2:11" ht="15" customHeight="1" x14ac:dyDescent="0.25">
      <c r="B25" s="16" t="s">
        <v>17</v>
      </c>
      <c r="C25" s="27">
        <f>+SUMIFS(Donnees!$I$6:$I$1000000,Donnees!$B$6:$B$1000000,"B1",Donnees!$F$6:$F$1000000,"INV")-SUMIFS(Donnees!$J$6:$J$1000000,Donnees!$B$6:$B$1000000,"B1",Donnees!$F$6:$F$1000000,"INV")</f>
        <v>2000000</v>
      </c>
      <c r="D25" s="28">
        <f>+SUMIFS(Donnees!$I$6:$I$1000000,Donnees!$B$6:$B$1000000,"B2",Donnees!$F$6:$F$1000000,"INV")-SUMIFS(Donnees!$J$6:$J$1000000,Donnees!$B$6:$B$1000000,"B2",Donnees!$F$6:$F$1000000,"INV")</f>
        <v>50000</v>
      </c>
      <c r="E25" s="27">
        <f>+SUMIFS(Donnees!$I$6:$I$1000000,Donnees!$B$6:$B$1000000,"B3",Donnees!$F$6:$F$1000000,"INV")-SUMIFS(Donnees!$J$6:$J$1000000,Donnees!$B$6:$B$1000000,"B3",Donnees!$F$6:$F$1000000,"INV")</f>
        <v>100000</v>
      </c>
      <c r="F25" s="28">
        <f>+SUMIFS(Donnees!$I$6:$I$1000000,Donnees!$B$6:$B$1000000,"B4",Donnees!$F$6:$F$1000000,"INV")-SUMIFS(Donnees!$J$6:$J$1000000,Donnees!$B$6:$B$1000000,"B4",Donnees!$F$6:$F$1000000,"INV")</f>
        <v>188000</v>
      </c>
      <c r="G25" s="19"/>
      <c r="H25" s="23">
        <f>+SUMIFS(Donnees!$J$6:$J$1000000,Donnees!$B$6:$B$1000000,"B2",Donnees!$G$6:$G$1000000,"AFPF",Donnees!$L$6:$L$1000000,"F")-SUMIFS(Donnees!$I$6:$I$1000000,Donnees!$B$6:$B$1000000,"B2",Donnees!$G$6:$G$1000000,"AFPF",Donnees!$L$6:$L$1000000,"F")</f>
        <v>40100000</v>
      </c>
      <c r="I25" s="23">
        <f>+SUMIFS(Donnees!$J$6:$J$1000000,Donnees!$B$6:$B$1000000,"B4",Donnees!$G$6:$G$1000000,"AFPF",Donnees!$L$6:$L$1000000,"F")-SUMIFS(Donnees!$I$6:$I$1000000,Donnees!$B$6:$B$1000000,"B4",Donnees!$G$6:$G$1000000,"AFPF",Donnees!$L$6:$L$1000000,"F")</f>
        <v>30028000</v>
      </c>
      <c r="J25" s="93" t="s">
        <v>18</v>
      </c>
      <c r="K25" s="94"/>
    </row>
    <row r="26" spans="2:11" ht="15" customHeight="1" x14ac:dyDescent="0.25">
      <c r="B26" s="29"/>
      <c r="C26" s="22"/>
      <c r="D26" s="23"/>
      <c r="E26" s="22"/>
      <c r="F26" s="23"/>
      <c r="G26" s="19"/>
      <c r="H26" s="23">
        <f>+SUMIFS(Donnees!$J$6:$J$1000000,Donnees!$B$6:$B$1000000,"B2",Donnees!$G$6:$G$1000000,"ARF",Donnees!$L$6:$L$1000000,"F")-SUMIFS(Donnees!$I$6:$I$1000000,Donnees!$B$6:$B$1000000,"B2",Donnees!$G$6:$G$1000000,"ARF",Donnees!$L$6:$L$1000000,"F")</f>
        <v>0</v>
      </c>
      <c r="I26" s="23">
        <f>+SUMIFS(Donnees!$J$6:$J$1000000,Donnees!$B$6:$B$1000000,"B4",Donnees!$G$6:$G$1000000,"ARF",Donnees!$L$6:$L$1000000,"F")-SUMIFS(Donnees!$I$6:$I$1000000,Donnees!$B$6:$B$1000000,"B4",Donnees!$G$6:$G$1000000,"ARF",Donnees!$L$6:$L$1000000,"F")</f>
        <v>0</v>
      </c>
      <c r="J26" s="93" t="s">
        <v>37</v>
      </c>
      <c r="K26" s="94"/>
    </row>
    <row r="27" spans="2:11" ht="15" customHeight="1" x14ac:dyDescent="0.25">
      <c r="B27" s="26"/>
      <c r="C27" s="27"/>
      <c r="D27" s="28"/>
      <c r="E27" s="27"/>
      <c r="F27" s="28"/>
      <c r="G27" s="19"/>
      <c r="H27" s="28"/>
      <c r="I27" s="27"/>
      <c r="J27" s="93"/>
      <c r="K27" s="94"/>
    </row>
    <row r="28" spans="2:11" ht="15" customHeight="1" x14ac:dyDescent="0.25">
      <c r="B28" s="26"/>
      <c r="C28" s="27"/>
      <c r="D28" s="28"/>
      <c r="E28" s="27"/>
      <c r="F28" s="28"/>
      <c r="G28" s="19"/>
      <c r="H28" s="28"/>
      <c r="I28" s="27"/>
      <c r="J28" s="93"/>
      <c r="K28" s="94"/>
    </row>
    <row r="29" spans="2:11" ht="15" customHeight="1" x14ac:dyDescent="0.25">
      <c r="B29" s="30"/>
      <c r="C29" s="31"/>
      <c r="D29" s="25"/>
      <c r="E29" s="31"/>
      <c r="F29" s="25"/>
      <c r="G29" s="19"/>
      <c r="H29" s="25"/>
      <c r="I29" s="31"/>
      <c r="J29" s="93"/>
      <c r="K29" s="94"/>
    </row>
    <row r="30" spans="2:11" ht="15" customHeight="1" x14ac:dyDescent="0.25">
      <c r="B30" s="32" t="s">
        <v>23</v>
      </c>
      <c r="C30" s="33">
        <f t="shared" ref="C30:F30" si="0">SUM(C13,C18,C21,C25)</f>
        <v>73344000</v>
      </c>
      <c r="D30" s="33">
        <f t="shared" si="0"/>
        <v>137642000</v>
      </c>
      <c r="E30" s="33">
        <f t="shared" si="0"/>
        <v>152509600</v>
      </c>
      <c r="F30" s="33">
        <f t="shared" si="0"/>
        <v>153156480</v>
      </c>
      <c r="G30" s="19"/>
      <c r="H30" s="33">
        <f>SUM(H13,H22)</f>
        <v>190098700</v>
      </c>
      <c r="I30" s="33">
        <f t="shared" ref="I30" si="1">SUM(I13,I22)</f>
        <v>190489000</v>
      </c>
      <c r="J30" s="101" t="s">
        <v>19</v>
      </c>
      <c r="K30" s="102"/>
    </row>
    <row r="31" spans="2:11" ht="15" customHeight="1" x14ac:dyDescent="0.25">
      <c r="G31" s="19"/>
      <c r="J31" s="10"/>
      <c r="K31" s="10"/>
    </row>
    <row r="32" spans="2:11" ht="15" customHeight="1" x14ac:dyDescent="0.25">
      <c r="B32" s="113" t="s">
        <v>20</v>
      </c>
      <c r="C32" s="114"/>
      <c r="D32" s="34">
        <f>IF(H30&gt;D30,H30-D30,0)</f>
        <v>52456700</v>
      </c>
      <c r="E32" s="34"/>
      <c r="F32" s="34">
        <f>IF(I30&gt;F30,I30-F30,0)</f>
        <v>37332520</v>
      </c>
      <c r="G32" s="19"/>
      <c r="H32" s="35">
        <f>IF(D30&gt;H30,D30-H30,0)</f>
        <v>0</v>
      </c>
      <c r="I32" s="35">
        <f>IF(F30&gt;I30,F30-I30,0)</f>
        <v>0</v>
      </c>
      <c r="J32" s="101" t="s">
        <v>21</v>
      </c>
      <c r="K32" s="102"/>
    </row>
    <row r="33" spans="2:12" s="11" customFormat="1" ht="15" customHeight="1" x14ac:dyDescent="0.25">
      <c r="B33" s="36"/>
      <c r="C33" s="37"/>
      <c r="D33" s="37"/>
      <c r="E33" s="37"/>
      <c r="F33" s="37"/>
      <c r="G33" s="37"/>
      <c r="H33" s="38"/>
      <c r="I33" s="38"/>
      <c r="J33" s="39"/>
    </row>
    <row r="34" spans="2:12" s="12" customFormat="1" ht="15" customHeight="1" x14ac:dyDescent="0.25">
      <c r="B34" s="109" t="s">
        <v>22</v>
      </c>
      <c r="C34" s="110"/>
      <c r="D34" s="110"/>
      <c r="E34" s="110"/>
      <c r="F34" s="110"/>
      <c r="G34" s="110"/>
      <c r="H34" s="110"/>
      <c r="I34" s="110"/>
      <c r="J34" s="110"/>
      <c r="K34" s="40"/>
      <c r="L34" s="40"/>
    </row>
  </sheetData>
  <mergeCells count="30">
    <mergeCell ref="L5:M5"/>
    <mergeCell ref="B6:K6"/>
    <mergeCell ref="H10:K10"/>
    <mergeCell ref="B34:J34"/>
    <mergeCell ref="C11:D11"/>
    <mergeCell ref="B32:C32"/>
    <mergeCell ref="J11:K12"/>
    <mergeCell ref="J13:K13"/>
    <mergeCell ref="J14:K14"/>
    <mergeCell ref="J16:K16"/>
    <mergeCell ref="J17:K17"/>
    <mergeCell ref="J18:K18"/>
    <mergeCell ref="J19:K19"/>
    <mergeCell ref="J20:K20"/>
    <mergeCell ref="J21:K21"/>
    <mergeCell ref="J29:K29"/>
    <mergeCell ref="J30:K30"/>
    <mergeCell ref="J32:K32"/>
    <mergeCell ref="J22:K22"/>
    <mergeCell ref="J24:K24"/>
    <mergeCell ref="J25:K25"/>
    <mergeCell ref="J26:K26"/>
    <mergeCell ref="B2:K2"/>
    <mergeCell ref="B4:K4"/>
    <mergeCell ref="J27:K27"/>
    <mergeCell ref="J28:K28"/>
    <mergeCell ref="B5:K5"/>
    <mergeCell ref="B10:F10"/>
    <mergeCell ref="E11:F11"/>
    <mergeCell ref="J15:K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ignoredErrors>
    <ignoredError sqref="H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1:J36"/>
  <sheetViews>
    <sheetView showGridLines="0" zoomScale="90" zoomScaleNormal="90" workbookViewId="0"/>
  </sheetViews>
  <sheetFormatPr baseColWidth="10" defaultRowHeight="15" x14ac:dyDescent="0.25"/>
  <cols>
    <col min="1" max="1" width="3.28515625" style="6" customWidth="1"/>
    <col min="2" max="2" width="63" style="6" bestFit="1" customWidth="1"/>
    <col min="3" max="4" width="20.7109375" style="6" customWidth="1"/>
    <col min="5" max="5" width="3.85546875" style="6" customWidth="1"/>
    <col min="6" max="7" width="20.7109375" style="6" customWidth="1"/>
    <col min="8" max="8" width="60.7109375" style="6" customWidth="1"/>
    <col min="9" max="9" width="53.5703125" style="6" customWidth="1"/>
    <col min="10" max="10" width="22.7109375" style="6" customWidth="1"/>
    <col min="11" max="16384" width="11.42578125" style="6"/>
  </cols>
  <sheetData>
    <row r="1" spans="2:10" ht="15" customHeight="1" x14ac:dyDescent="0.25">
      <c r="F1" s="43"/>
      <c r="G1" s="43"/>
      <c r="H1" s="71" t="str">
        <f>CONCATENATE("Edité au : ",Donnees!F4)</f>
        <v>Edité au : 11/12/2019</v>
      </c>
      <c r="I1" s="50"/>
      <c r="J1" s="50"/>
    </row>
    <row r="2" spans="2:10" ht="15" customHeight="1" x14ac:dyDescent="0.25">
      <c r="B2" s="120" t="str">
        <f>Donnees!C1</f>
        <v>Qualiac développement</v>
      </c>
      <c r="C2" s="121"/>
      <c r="D2" s="121"/>
      <c r="E2" s="121"/>
      <c r="F2" s="121"/>
      <c r="G2" s="121"/>
      <c r="H2" s="121"/>
    </row>
    <row r="3" spans="2:10" ht="15" customHeight="1" x14ac:dyDescent="0.25">
      <c r="B3" s="51"/>
      <c r="C3" s="52"/>
      <c r="D3" s="82"/>
      <c r="E3" s="52"/>
      <c r="F3" s="52"/>
      <c r="G3" s="82"/>
      <c r="H3" s="52"/>
    </row>
    <row r="4" spans="2:10" ht="15" customHeight="1" x14ac:dyDescent="0.25">
      <c r="B4" s="122" t="str">
        <f>CONCATENATE("Tableau 4 : Equilibre financier Compte finanicer ",Donnees!E1)</f>
        <v>Tableau 4 : Equilibre financier Compte finanicer 2020</v>
      </c>
      <c r="C4" s="122"/>
      <c r="D4" s="122"/>
      <c r="E4" s="122"/>
      <c r="F4" s="122"/>
      <c r="G4" s="122"/>
      <c r="H4" s="122"/>
      <c r="I4" s="50"/>
      <c r="J4" s="50"/>
    </row>
    <row r="5" spans="2:10" ht="15" customHeight="1" x14ac:dyDescent="0.25"/>
    <row r="6" spans="2:10" ht="15" customHeight="1" x14ac:dyDescent="0.25">
      <c r="B6" s="123" t="s">
        <v>4</v>
      </c>
      <c r="C6" s="124"/>
      <c r="D6" s="124"/>
      <c r="E6" s="124"/>
      <c r="F6" s="124"/>
      <c r="G6" s="124"/>
      <c r="H6" s="125"/>
    </row>
    <row r="7" spans="2:10" ht="15" customHeight="1" x14ac:dyDescent="0.25"/>
    <row r="8" spans="2:10" ht="15" customHeight="1" x14ac:dyDescent="0.25">
      <c r="B8" s="126" t="s">
        <v>24</v>
      </c>
      <c r="C8" s="126"/>
      <c r="D8" s="126"/>
      <c r="E8" s="126"/>
      <c r="F8" s="126"/>
      <c r="G8" s="126"/>
      <c r="H8" s="126"/>
      <c r="I8" s="50"/>
      <c r="J8" s="50"/>
    </row>
    <row r="9" spans="2:10" ht="15" customHeight="1" thickBot="1" x14ac:dyDescent="0.3"/>
    <row r="10" spans="2:10" ht="15" customHeight="1" thickBot="1" x14ac:dyDescent="0.3">
      <c r="B10" s="127" t="s">
        <v>25</v>
      </c>
      <c r="C10" s="128"/>
      <c r="D10" s="128"/>
      <c r="E10" s="84"/>
      <c r="F10" s="127" t="s">
        <v>26</v>
      </c>
      <c r="G10" s="128"/>
      <c r="H10" s="129"/>
    </row>
    <row r="11" spans="2:10" ht="60" x14ac:dyDescent="0.25">
      <c r="B11" s="53"/>
      <c r="C11" s="86" t="str">
        <f>CONCATENATE("Montants dernier budget rectificatif (n°",Donnees!$AK$6,") ou budget initial voté (",Donnees!$AJ$6,")")</f>
        <v>Montants dernier budget rectificatif (n°1) ou budget initial voté (31/10/2019)</v>
      </c>
      <c r="D11" s="86" t="s">
        <v>88</v>
      </c>
      <c r="E11" s="85"/>
      <c r="F11" s="87" t="str">
        <f>CONCATENATE("Montants dernier budget rectificatif (n°",Donnees!$AK$6,") ou budget initial voté (",Donnees!$AJ$6,")")</f>
        <v>Montants dernier budget rectificatif (n°1) ou budget initial voté (31/10/2019)</v>
      </c>
      <c r="G11" s="88" t="s">
        <v>88</v>
      </c>
      <c r="H11" s="89"/>
    </row>
    <row r="12" spans="2:10" ht="15" customHeight="1" x14ac:dyDescent="0.25">
      <c r="B12" s="73" t="s">
        <v>21</v>
      </c>
      <c r="C12" s="56">
        <f>'Tab. 2 Autorisations bud.'!H32</f>
        <v>0</v>
      </c>
      <c r="D12" s="56">
        <f>'Tab. 2 Autorisations bud.'!I32</f>
        <v>0</v>
      </c>
      <c r="F12" s="56">
        <f>'Tab. 2 Autorisations bud.'!D32</f>
        <v>52456700</v>
      </c>
      <c r="G12" s="56">
        <f>'Tab. 2 Autorisations bud.'!F32</f>
        <v>37332520</v>
      </c>
      <c r="H12" s="57" t="s">
        <v>20</v>
      </c>
      <c r="I12" s="44"/>
    </row>
    <row r="13" spans="2:10" ht="15" customHeight="1" x14ac:dyDescent="0.25">
      <c r="B13" s="83" t="s">
        <v>85</v>
      </c>
      <c r="C13" s="56">
        <f>C12</f>
        <v>0</v>
      </c>
      <c r="D13" s="56">
        <f t="shared" ref="D13" si="0">D12</f>
        <v>0</v>
      </c>
      <c r="F13" s="56">
        <f>F12</f>
        <v>52456700</v>
      </c>
      <c r="G13" s="56">
        <f t="shared" ref="G13" si="1">G12</f>
        <v>37332520</v>
      </c>
      <c r="H13" s="83" t="s">
        <v>85</v>
      </c>
      <c r="I13" s="44"/>
    </row>
    <row r="14" spans="2:10" ht="15" customHeight="1" x14ac:dyDescent="0.25">
      <c r="B14" s="83" t="s">
        <v>86</v>
      </c>
      <c r="C14" s="56"/>
      <c r="D14" s="56"/>
      <c r="F14" s="56"/>
      <c r="G14" s="56"/>
      <c r="H14" s="83" t="s">
        <v>86</v>
      </c>
      <c r="I14" s="44"/>
    </row>
    <row r="15" spans="2:10" ht="15" customHeight="1" x14ac:dyDescent="0.25">
      <c r="B15" s="73"/>
      <c r="C15" s="56"/>
      <c r="D15" s="56"/>
      <c r="F15" s="56"/>
      <c r="G15" s="56"/>
      <c r="H15" s="58"/>
      <c r="I15" s="45"/>
      <c r="J15" s="7"/>
    </row>
    <row r="16" spans="2:10" ht="45" x14ac:dyDescent="0.25">
      <c r="B16" s="74" t="s">
        <v>82</v>
      </c>
      <c r="C16" s="56">
        <f>SUMIFS(Donnees!$I$6:$I$1000000,Donnees!$B$6:$B$1000000,"B2",Donnees!$F$6:$F$1000000,"EMR")-SUMIFS(Donnees!$J$6:$J$1000000,Donnees!$B$6:$B$1000000,"B2",Donnees!$F$6:$F$1000000,"EMR")
+SUMIFS(Donnees!$I$6:$I$1000000,Donnees!$B$6:$B$1000000,"B2",Donnees!$F$6:$F$1000000,"PRR")-SUMIFS(Donnees!$J$6:$J$1000000,Donnees!$B$6:$B$1000000,"B2",Donnees!$F$6:$F$1000000,"PRR")
+SUMIFS(Donnees!$I$6:$I$1000000,Donnees!$B$6:$B$1000000,"B2",Donnees!$F$6:$F$1000000,"DER")-SUMIFS(Donnees!$J$6:$J$1000000,Donnees!$B$6:$B$1000000,"B2",Donnees!$F$6:$F$1000000,"DER")</f>
        <v>754000</v>
      </c>
      <c r="D16" s="56">
        <f>SUMIFS(Donnees!$I$6:$I$1000000,Donnees!$B$6:$B$1000000,"B4",Donnees!$F$6:$F$1000000,"EMR")-SUMIFS(Donnees!$J$6:$J$1000000,Donnees!$B$6:$B$1000000,"B4",Donnees!$F$6:$F$1000000,"EMR")
+SUMIFS(Donnees!$I$6:$I$1000000,Donnees!$B$6:$B$1000000,"B5",Donnees!$F$6:$F$1000000,"EMR")-SUMIFS(Donnees!$J$6:$J$1000000,Donnees!$B$6:$B$1000000,"B5",Donnees!$F$6:$F$1000000,"EMR")
+SUMIFS(Donnees!$I$6:$I$1000000,Donnees!$B$6:$B$1000000,"B4",Donnees!$F$6:$F$1000000,"PRR")-SUMIFS(Donnees!$J$6:$J$1000000,Donnees!$B$6:$B$1000000,"B4",Donnees!$F$6:$F$1000000,"PRR")
+SUMIFS(Donnees!$I$6:$I$1000000,Donnees!$B$6:$B$1000000,"B5",Donnees!$F$6:$F$1000000,"PRR")-SUMIFS(Donnees!$J$6:$J$1000000,Donnees!$B$6:$B$1000000,"B5",Donnees!$F$6:$F$1000000,"PRR")
+SUMIFS(Donnees!$I$6:$I$1000000,Donnees!$B$6:$B$1000000,"B4",Donnees!$F$6:$F$1000000,"DER")-SUMIFS(Donnees!$J$6:$J$1000000,Donnees!$B$6:$B$1000000,"B4",Donnees!$F$6:$F$1000000,"DER")
+SUMIFS(Donnees!$I$6:$I$1000000,Donnees!$B$6:$B$1000000,"B5",Donnees!$F$6:$F$1000000,"DER")-SUMIFS(Donnees!$J$6:$J$1000000,Donnees!$B$6:$B$1000000,"B5",Donnees!$F$6:$F$1000000,"DER")</f>
        <v>754000</v>
      </c>
      <c r="F16" s="56">
        <f>SUMIFS(Donnees!$J$6:$J$1000000,Donnees!$B$6:$B$1000000,"B2",Donnees!$F$6:$F$1000000,"EMN")-SUMIFS(Donnees!$I$6:$I$1000000,Donnees!$B$6:$B$1000000,"B2",Donnees!$F$6:$F$1000000,"EMN")
+SUMIFS(Donnees!$J$6:$J$1000000,Donnees!$B$6:$B$1000000,"B2",Donnees!$F$6:$F$1000000,"PRN")-SUMIFS(Donnees!$I$6:$I$1000000,Donnees!$B$6:$B$1000000,"B2",Donnees!$F$6:$F$1000000,"PRN")
+SUMIFS(Donnees!$J$6:$J$1000000,Donnees!$B$6:$B$1000000,"B2",Donnees!$F$6:$F$1000000,"DEN")-SUMIFS(Donnees!$I$6:$I$1000000,Donnees!$B$6:$B$1000000,"B2",Donnees!$F$6:$F$1000000,"DEN")</f>
        <v>182000</v>
      </c>
      <c r="G16" s="56">
        <f>SUMIFS(Donnees!$J$6:$J$1000000,Donnees!$B$6:$B$1000000,"B4",Donnees!$F$6:$F$1000000,"EMN")-SUMIFS(Donnees!$I$6:$I$1000000,Donnees!$B$6:$B$1000000,"B4",Donnees!$F$6:$F$1000000,"EMN")
+SUMIFS(Donnees!$J$6:$J$1000000,Donnees!$B$6:$B$1000000,"B5",Donnees!$F$6:$F$1000000,"EMN")-SUMIFS(Donnees!$I$6:$I$1000000,Donnees!$B$6:$B$1000000,"B5",Donnees!$F$6:$F$1000000,"EMN")
+SUMIFS(Donnees!$J$6:$J$1000000,Donnees!$B$6:$B$1000000,"B4",Donnees!$F$6:$F$1000000,"PRN")-SUMIFS(Donnees!$I$6:$I$1000000,Donnees!$B$6:$B$1000000,"B4",Donnees!$F$6:$F$1000000,"PRN")
+SUMIFS(Donnees!$J$6:$J$1000000,Donnees!$B$6:$B$1000000,"B5",Donnees!$F$6:$F$1000000,"PRN")-SUMIFS(Donnees!$I$6:$I$1000000,Donnees!$B$6:$B$1000000,"B5",Donnees!$F$6:$F$1000000,"PRN")
+SUMIFS(Donnees!$J$6:$J$1000000,Donnees!$B$6:$B$1000000,"B4",Donnees!$F$6:$F$1000000,"DEN")-SUMIFS(Donnees!$I$6:$I$1000000,Donnees!$B$6:$B$1000000,"B4",Donnees!$F$6:$F$1000000,"DEN")
+SUMIFS(Donnees!$J$6:$J$1000000,Donnees!$B$6:$B$1000000,"B5",Donnees!$F$6:$F$1000000,"DEN")-SUMIFS(Donnees!$I$6:$I$1000000,Donnees!$B$6:$B$1000000,"B5",Donnees!$F$6:$F$1000000,"DEN")</f>
        <v>182000</v>
      </c>
      <c r="H16" s="60" t="s">
        <v>83</v>
      </c>
      <c r="I16" s="46"/>
    </row>
    <row r="17" spans="2:10" ht="15" customHeight="1" x14ac:dyDescent="0.25">
      <c r="B17" s="73"/>
      <c r="C17" s="56"/>
      <c r="D17" s="56"/>
      <c r="F17" s="56"/>
      <c r="G17" s="56"/>
      <c r="H17" s="58"/>
      <c r="I17" s="45"/>
    </row>
    <row r="18" spans="2:10" ht="30" customHeight="1" x14ac:dyDescent="0.25">
      <c r="B18" s="74" t="s">
        <v>91</v>
      </c>
      <c r="C18" s="56">
        <f>SUMIFS(Donnees!$I$6:$I$1000000,Donnees!$B$6:$B$1000000,"B2",Donnees!$F$6:$F$1000000,"OTD")-SUMIFS(Donnees!$J$6:$J$1000000,Donnees!$B$6:$B$1000000,"B2",Donnees!$F$6:$F$1000000,"OTD")
+SUMIFS(Donnees!$I$6:$I$1000000,Donnees!$B$6:$B$1000000,"B2",Donnees!$F$6:$F$1000000,"FISKD")-SUMIFS(Donnees!$J$6:$J$1000000,Donnees!$B$6:$B$1000000,"B2",Donnees!$F$6:$F$1000000,"FISKD")
+SUMIFS(Donnees!$I$6:$I$1000000,Donnees!$B$6:$B$1000000,"B2",Donnees!$F$6:$F$1000000,"ATD")-SUMIFS(Donnees!$J$6:$J$1000000,Donnees!$B$6:$B$1000000,"B2",Donnees!$F$6:$F$1000000,"ATD")
+SUMIFS(Donnees!$I$6:$I$1000000,Donnees!$B$6:$B$1000000,"B2",Donnees!$F$6:$F$1000000,"TVAD")-SUMIFS(Donnees!$J$6:$J$1000000,Donnees!$B$6:$B$1000000,"B2",Donnees!$F$6:$F$1000000,"TVAD")</f>
        <v>65000</v>
      </c>
      <c r="D18" s="56">
        <f>SUMIFS(Donnees!$I$6:$I$1000000,Donnees!$B$6:$B$1000000,"B4",Donnees!$F$6:$F$1000000,"OTD")-SUMIFS(Donnees!$J$6:$J$1000000,Donnees!$B$6:$B$1000000,"B4",Donnees!$F$6:$F$1000000,"OTD")
+SUMIFS(Donnees!$I$6:$I$1000000,Donnees!$B$6:$B$1000000,"B5",Donnees!$F$6:$F$1000000,"OTD")-SUMIFS(Donnees!$J$6:$J$1000000,Donnees!$B$6:$B$1000000,"B5",Donnees!$F$6:$F$1000000,"OTD")
+SUMIFS(Donnees!$I$6:$I$1000000,Donnees!$B$6:$B$1000000,"B4",Donnees!$F$6:$F$1000000,"FISKD")-SUMIFS(Donnees!$J$6:$J$1000000,Donnees!$B$6:$B$1000000,"B4",Donnees!$F$6:$F$1000000,"FISKD")
+SUMIFS(Donnees!$I$6:$I$1000000,Donnees!$B$6:$B$1000000,"B5",Donnees!$F$6:$F$1000000,"FISKD")-SUMIFS(Donnees!$J$6:$J$1000000,Donnees!$B$6:$B$1000000,"B5",Donnees!$F$6:$F$1000000,"FISKD")
+SUMIFS(Donnees!$I$6:$I$1000000,Donnees!$B$6:$B$1000000,"B4",Donnees!$F$6:$F$1000000,"ATD")-SUMIFS(Donnees!$J$6:$J$1000000,Donnees!$B$6:$B$1000000,"B4",Donnees!$F$6:$F$1000000,"ATD")
+SUMIFS(Donnees!$I$6:$I$1000000,Donnees!$B$6:$B$1000000,"B5",Donnees!$F$6:$F$1000000,"ATD")-SUMIFS(Donnees!$J$6:$J$1000000,Donnees!$B$6:$B$1000000,"B5",Donnees!$F$6:$F$1000000,"ATD")
+SUMIFS(Donnees!$I$6:$I$1000000,Donnees!$B$6:$B$1000000,"B4",Donnees!$F$6:$F$1000000,"TVAD")-SUMIFS(Donnees!$J$6:$J$1000000,Donnees!$B$6:$B$1000000,"B4",Donnees!$F$6:$F$1000000,"TVAD")
+SUMIFS(Donnees!$I$6:$I$1000000,Donnees!$B$6:$B$1000000,"B5",Donnees!$F$6:$F$1000000,"TVAD")-SUMIFS(Donnees!$J$6:$J$1000000,Donnees!$B$6:$B$1000000,"B5",Donnees!$F$6:$F$1000000,"TVAD")</f>
        <v>26400</v>
      </c>
      <c r="F18" s="56">
        <f>SUMIFS(Donnees!$J$6:$J$1000000,Donnees!$B$6:$B$1000000,"B2",Donnees!$F$6:$F$1000000,"OTE")-SUMIFS(Donnees!$I$6:$I$1000000,Donnees!$B$6:$B$1000000,"B2",Donnees!$F$6:$F$1000000,"OTE")
+SUMIFS(Donnees!$J$6:$J$1000000,Donnees!$B$6:$B$1000000,"B2",Donnees!$F$6:$F$1000000,"FISKE")-SUMIFS(Donnees!$I$6:$I$1000000,Donnees!$B$6:$B$1000000,"B2",Donnees!$F$6:$F$1000000,"FISKE")
+SUMIFS(Donnees!$J$6:$J$1000000,Donnees!$B$6:$B$1000000,"B2",Donnees!$F$6:$F$1000000,"ATE")-SUMIFS(Donnees!$I$6:$I$1000000,Donnees!$B$6:$B$1000000,"B2",Donnees!$F$6:$F$1000000,"ATE")
+SUMIFS(Donnees!$J$6:$J$1000000,Donnees!$B$6:$B$1000000,"B2",Donnees!$F$6:$F$1000000,"TVAE")-SUMIFS(Donnees!$I$6:$I$1000000,Donnees!$B$6:$B$1000000,"B2",Donnees!$F$6:$F$1000000,"TVAE")</f>
        <v>26000</v>
      </c>
      <c r="G18" s="56">
        <f>SUMIFS(Donnees!$J$6:$J$1000000,Donnees!$B$6:$B$1000000,"B4",Donnees!$F$6:$F$1000000,"OTE")-SUMIFS(Donnees!$I$6:$I$1000000,Donnees!$B$6:$B$1000000,"B4",Donnees!$F$6:$F$1000000,"OTE")
+SUMIFS(Donnees!$J$6:$J$1000000,Donnees!$B$6:$B$1000000,"B5",Donnees!$F$6:$F$1000000,"OTE")-SUMIFS(Donnees!$I$6:$I$1000000,Donnees!$B$6:$B$1000000,"B5",Donnees!$F$6:$F$1000000,"OTE")
+SUMIFS(Donnees!$J$6:$J$1000000,Donnees!$B$6:$B$1000000,"B4",Donnees!$F$6:$F$1000000,"FISKE")-SUMIFS(Donnees!$I$6:$I$1000000,Donnees!$B$6:$B$1000000,"B4",Donnees!$F$6:$F$1000000,"FISKE")
+SUMIFS(Donnees!$J$6:$J$1000000,Donnees!$B$6:$B$1000000,"B5",Donnees!$F$6:$F$1000000,"FISKE")-SUMIFS(Donnees!$I$6:$I$1000000,Donnees!$B$6:$B$1000000,"B5",Donnees!$F$6:$F$1000000,"FISKE")
+SUMIFS(Donnees!$J$6:$J$1000000,Donnees!$B$6:$B$1000000,"B4",Donnees!$F$6:$F$1000000,"ATE")-SUMIFS(Donnees!$I$6:$I$1000000,Donnees!$B$6:$B$1000000,"B4",Donnees!$F$6:$F$1000000,"ATE")
+SUMIFS(Donnees!$J$6:$J$1000000,Donnees!$B$6:$B$1000000,"B5",Donnees!$F$6:$F$1000000,"ATE")-SUMIFS(Donnees!$I$6:$I$1000000,Donnees!$B$6:$B$1000000,"B5",Donnees!$F$6:$F$1000000,"ATE")
+SUMIFS(Donnees!$J$6:$J$1000000,Donnees!$B$6:$B$1000000,"B4",Donnees!$F$6:$F$1000000,"TVAE")-SUMIFS(Donnees!$I$6:$I$1000000,Donnees!$B$6:$B$1000000,"B4",Donnees!$F$6:$F$1000000,"TVAE")
+SUMIFS(Donnees!$J$6:$J$1000000,Donnees!$B$6:$B$1000000,"B5",Donnees!$F$6:$F$1000000,"TVAE")-SUMIFS(Donnees!$I$6:$I$1000000,Donnees!$B$6:$B$1000000,"B5",Donnees!$F$6:$F$1000000,"TVAE")</f>
        <v>12800</v>
      </c>
      <c r="H18" s="60" t="s">
        <v>91</v>
      </c>
      <c r="I18" s="47"/>
    </row>
    <row r="19" spans="2:10" ht="15" customHeight="1" x14ac:dyDescent="0.25">
      <c r="B19" s="73"/>
      <c r="C19" s="56"/>
      <c r="D19" s="56"/>
      <c r="F19" s="56"/>
      <c r="G19" s="56"/>
      <c r="H19" s="58"/>
      <c r="I19" s="45"/>
    </row>
    <row r="20" spans="2:10" ht="30" customHeight="1" x14ac:dyDescent="0.25">
      <c r="B20" s="75" t="s">
        <v>92</v>
      </c>
      <c r="C20" s="61">
        <f>SUMIFS(Donnees!$I$6:$I$1000000,Donnees!$B$6:$B$1000000,"B2",Donnees!$F$6:$F$1000000,"CTD")-SUMIFS(Donnees!$J$6:$J$1000000,Donnees!$B$6:$B$1000000,"B2",Donnees!$F$6:$F$1000000,"CTD")
+SUMIFS(Donnees!$I$6:$I$1000000,Donnees!$B$6:$B$1000000,"B2",Donnees!$F$6:$F$1000000,"DECNR")-SUMIFS(Donnees!$J$6:$J$1000000,Donnees!$B$6:$B$1000000,"B2",Donnees!$F$6:$F$1000000,"DECNR")</f>
        <v>15990</v>
      </c>
      <c r="D20" s="61">
        <f>SUMIFS(Donnees!$I$6:$I$1000000,Donnees!$B$6:$B$1000000,"B4",Donnees!$F$6:$F$1000000,"CTD")-SUMIFS(Donnees!$J$6:$J$1000000,Donnees!$B$6:$B$1000000,"B4",Donnees!$F$6:$F$1000000,"CTD")
+SUMIFS(Donnees!$I$6:$I$1000000,Donnees!$B$6:$B$1000000,"B5",Donnees!$F$6:$F$1000000,"CTD")-SUMIFS(Donnees!$J$6:$J$1000000,Donnees!$B$6:$B$1000000,"B5",Donnees!$F$6:$F$1000000,"CTD")
+SUMIFS(Donnees!$I$6:$I$1000000,Donnees!$B$6:$B$1000000,"B4",Donnees!$F$6:$F$1000000,"DECNR")-SUMIFS(Donnees!$J$6:$J$1000000,Donnees!$B$6:$B$1000000,"B4",Donnees!$F$6:$F$1000000,"DECNR")
+SUMIFS(Donnees!$I$6:$I$1000000,Donnees!$B$6:$B$1000000,"B5",Donnees!$F$6:$F$1000000,"DECNR")-SUMIFS(Donnees!$J$6:$J$1000000,Donnees!$B$6:$B$1000000,"B5",Donnees!$F$6:$F$1000000,"DECNR")</f>
        <v>70990</v>
      </c>
      <c r="F20" s="61">
        <f>SUMIFS(Donnees!$J$6:$J$1000000,Donnees!$B$6:$B$1000000,"B2",Donnees!$F$6:$F$1000000,"CTE")-SUMIFS(Donnees!$I$6:$I$1000000,Donnees!$B$6:$B$1000000,"B2",Donnees!$F$6:$F$1000000,"CTE")
+SUMIFS(Donnees!$J$6:$J$1000000,Donnees!$B$6:$B$1000000,"B2",Donnees!$F$6:$F$1000000,"ENCNR")-SUMIFS(Donnees!$I$6:$I$1000000,Donnees!$B$6:$B$1000000,"B2",Donnees!$F$6:$F$1000000,"ENCNR")</f>
        <v>18200</v>
      </c>
      <c r="G20" s="61">
        <f>SUMIFS(Donnees!$J$6:$J$1000000,Donnees!$B$6:$B$1000000,"B4",Donnees!$F$6:$F$1000000,"CTE")-SUMIFS(Donnees!$I$6:$I$1000000,Donnees!$B$6:$B$1000000,"B4",Donnees!$F$6:$F$1000000,"CTE")
+SUMIFS(Donnees!$J$6:$J$1000000,Donnees!$B$6:$B$1000000,"B5",Donnees!$F$6:$F$1000000,"CTE")-SUMIFS(Donnees!$I$6:$I$1000000,Donnees!$B$6:$B$1000000,"B5",Donnees!$F$6:$F$1000000,"CTE")
+SUMIFS(Donnees!$J$6:$J$1000000,Donnees!$B$6:$B$1000000,"B4",Donnees!$F$6:$F$1000000,"ENCNR")-SUMIFS(Donnees!$I$6:$I$1000000,Donnees!$B$6:$B$1000000,"B4",Donnees!$F$6:$F$1000000,"ENCNR")
+SUMIFS(Donnees!$J$6:$J$1000000,Donnees!$B$6:$B$1000000,"B5",Donnees!$F$6:$F$1000000,"ENCNR")-SUMIFS(Donnees!$I$6:$I$1000000,Donnees!$B$6:$B$1000000,"B5",Donnees!$F$6:$F$1000000,"ENCNR")</f>
        <v>61200</v>
      </c>
      <c r="H20" s="62" t="s">
        <v>93</v>
      </c>
    </row>
    <row r="21" spans="2:10" ht="15" customHeight="1" thickBot="1" x14ac:dyDescent="0.3">
      <c r="B21" s="76"/>
      <c r="C21" s="61"/>
      <c r="D21" s="61"/>
      <c r="E21" s="7"/>
      <c r="F21" s="61"/>
      <c r="G21" s="61"/>
      <c r="H21" s="63"/>
    </row>
    <row r="22" spans="2:10" ht="30" customHeight="1" thickBot="1" x14ac:dyDescent="0.3">
      <c r="B22" s="77" t="s">
        <v>35</v>
      </c>
      <c r="C22" s="64">
        <f>+C12+C16+C18+C20</f>
        <v>834990</v>
      </c>
      <c r="D22" s="64">
        <f t="shared" ref="D22" si="2">+D12+D16+D18+D20</f>
        <v>851390</v>
      </c>
      <c r="E22" s="65" t="s">
        <v>27</v>
      </c>
      <c r="F22" s="64">
        <f>+F12+F16+F18+F20</f>
        <v>52682900</v>
      </c>
      <c r="G22" s="64">
        <f t="shared" ref="G22" si="3">+G12+G16+G18+G20</f>
        <v>37588520</v>
      </c>
      <c r="H22" s="66" t="s">
        <v>36</v>
      </c>
      <c r="I22" s="119"/>
    </row>
    <row r="23" spans="2:10" ht="15" customHeight="1" thickTop="1" thickBot="1" x14ac:dyDescent="0.3">
      <c r="B23" s="78" t="s">
        <v>38</v>
      </c>
      <c r="C23" s="67">
        <f>IF(F22-C22&gt;0,F22-C22,0)</f>
        <v>51847910</v>
      </c>
      <c r="D23" s="67">
        <f>IF(G22-D22&gt;0,G22-D22,0)</f>
        <v>36737130</v>
      </c>
      <c r="E23" s="65" t="s">
        <v>28</v>
      </c>
      <c r="F23" s="67">
        <f>IF(C22-F22&gt;0,C22-F22,0)</f>
        <v>0</v>
      </c>
      <c r="G23" s="67">
        <f>IF(D22-G22&gt;0,D22-G22,0)</f>
        <v>0</v>
      </c>
      <c r="H23" s="68" t="s">
        <v>39</v>
      </c>
      <c r="I23" s="119"/>
    </row>
    <row r="24" spans="2:10" ht="15" customHeight="1" x14ac:dyDescent="0.25">
      <c r="B24" s="79"/>
      <c r="C24" s="54"/>
      <c r="D24" s="54"/>
      <c r="F24" s="54"/>
      <c r="G24" s="54"/>
      <c r="H24" s="55"/>
      <c r="I24" s="45"/>
    </row>
    <row r="25" spans="2:10" ht="15" customHeight="1" x14ac:dyDescent="0.25">
      <c r="B25" s="73" t="s">
        <v>29</v>
      </c>
      <c r="C25" s="56">
        <f>IF(SUMIFS(Donnees!$J$6:$J$1000000,Donnees!$B$6:$B$1000000,"B2",Donnees!$L$6:$L$1000000,"F",Donnees!$E$6:$E$1000000,"&lt;&gt;SPTRE2")&gt;SUMIFS(Donnees!$I$6:$I$1000000,Donnees!$B$6:$B$1000000,"B2",Donnees!$L$6:$L$1000000,"F",Donnees!$E$6:$E$1000000,"&lt;&gt;SPTRE2"),(SUMIFS(Donnees!$J$6:$J$1000000,Donnees!$B$6:$B$1000000,"B2",Donnees!$L$6:$L$1000000,"F",Donnees!$E$6:$E$1000000,"&lt;&gt;SPTRE2")-SUMIFS(Donnees!$I$6:$I$1000000,Donnees!$B$6:$B$1000000,"B2",Donnees!$L$6:$L$1000000,"F",Donnees!$E$6:$E$1000000,"&lt;&gt;SPTRE2")),0)</f>
        <v>0</v>
      </c>
      <c r="D25" s="56">
        <f>IF((SUMIFS(Donnees!$J$6:$J$1000000,Donnees!$B$6:$B$1000000,"B4",Donnees!$L$6:$L$1000000,"F",Donnees!$E$6:$E$1000000,"&lt;&gt;SPTRE2")+SUMIFS(Donnees!$J$6:$J$1000000,Donnees!$B$6:$B$1000000,"B5",Donnees!$L$6:$L$1000000,"F"))&gt;(SUMIFS(Donnees!$I$6:$I$1000000,Donnees!$B$6:$B$1000000,"B4",Donnees!$L$6:$L$1000000,"F",Donnees!$E$6:$E$1000000,"&lt;&gt;SPTRE2")+SUMIFS(Donnees!$I$6:$I$1000000,Donnees!$B$6:$B$1000000,"B5",Donnees!$L$6:$L$1000000,"F")),(SUMIFS(Donnees!$J$6:$J$1000000,Donnees!$B$6:$B$1000000,"B4",Donnees!$L$6:$L$1000000,"F",Donnees!$E$6:$E$1000000,"&lt;&gt;SPTRE2")+SUMIFS(Donnees!$J$6:$J$1000000,Donnees!$B$6:$B$1000000,"B5",Donnees!$L$6:$L$1000000,"F")-SUMIFS(Donnees!$I$6:$I$1000000,Donnees!$B$6:$B$1000000,"B4",Donnees!$L$6:$L$1000000,"F",Donnees!$E$6:$E$1000000,"&lt;&gt;SPTRE2")-SUMIFS(Donnees!$I$6:$I$1000000,Donnees!$B$6:$B$1000000,"B5",Donnees!$L$6:$L$1000000,"F")),0)</f>
        <v>0</v>
      </c>
      <c r="E25" s="65" t="s">
        <v>28</v>
      </c>
      <c r="F25" s="56">
        <f>IF(SUMIFS(Donnees!$I$6:$I$1000000,Donnees!$B$6:$B$1000000,"B2",Donnees!$L$6:$L$1000000,"F",Donnees!$E$6:$E$1000000,"&lt;&gt;SPTRE2")&gt;SUMIFS(Donnees!$J$6:$J$1000000,Donnees!$B$6:$B$1000000,"B2",Donnees!$L$6:$L$1000000,"F",Donnees!$E$6:$E$1000000,"&lt;&gt;SPTRE2"),(SUMIFS(Donnees!$I$6:$I$1000000,Donnees!$B$6:$B$1000000,"B2",Donnees!$L$6:$L$1000000,"F",Donnees!$E$6:$E$1000000,"&lt;&gt;SPTRE2")-SUMIFS(Donnees!$J$6:$J$1000000,Donnees!$B$6:$B$1000000,"B2",Donnees!$L$6:$L$1000000,"F",Donnees!$E$6:$E$1000000,"&lt;&gt;SPTRE2")),0)</f>
        <v>8003590</v>
      </c>
      <c r="G25" s="56">
        <f>IF((SUMIFS(Donnees!$I$6:$I$1000000,Donnees!$B$6:$B$1000000,"B4",Donnees!$L$6:$L$1000000,"F",Donnees!$E$6:$E$1000000,"&lt;&gt;SPTRE2")+SUMIFS(Donnees!$I$6:$I$1000000,Donnees!$B$6:$B$1000000,"B5",Donnees!$L$6:$L$1000000,"F"))&gt;(SUMIFS(Donnees!$J$6:$J$1000000,Donnees!$B$6:$B$1000000,"B4",Donnees!$L$6:$L$1000000,"F",Donnees!$E$6:$E$1000000,"&lt;&gt;SPTRE2")+SUMIFS(Donnees!$J$6:$J$1000000,Donnees!$B$6:$B$1000000,"B5",Donnees!$L$6:$L$1000000,"F")),(SUMIFS(Donnees!$I$6:$I$1000000,Donnees!$B$6:$B$1000000,"B4",Donnees!$L$6:$L$1000000,"F",Donnees!$E$6:$E$1000000,"&lt;&gt;SPTRE2")+SUMIFS(Donnees!$I$6:$I$1000000,Donnees!$B$6:$B$1000000,"B5",Donnees!$L$6:$L$1000000,"F")-SUMIFS(Donnees!$J$6:$J$1000000,Donnees!$B$6:$B$1000000,"B4",Donnees!$L$6:$L$1000000,"F",Donnees!$E$6:$E$1000000,"&lt;&gt;SPTRE2")-SUMIFS(Donnees!$J$6:$J$1000000,Donnees!$B$6:$B$1000000,"B5",Donnees!$L$6:$L$1000000,"F")),0)</f>
        <v>24543510</v>
      </c>
      <c r="H25" s="59" t="s">
        <v>30</v>
      </c>
      <c r="I25" s="48"/>
    </row>
    <row r="26" spans="2:10" ht="15" customHeight="1" x14ac:dyDescent="0.25">
      <c r="B26" s="73"/>
      <c r="C26" s="56"/>
      <c r="D26" s="56"/>
      <c r="F26" s="56"/>
      <c r="G26" s="56"/>
      <c r="H26" s="58"/>
      <c r="I26" s="45"/>
      <c r="J26" s="49"/>
    </row>
    <row r="27" spans="2:10" ht="15" customHeight="1" x14ac:dyDescent="0.25">
      <c r="B27" s="73" t="s">
        <v>31</v>
      </c>
      <c r="C27" s="56">
        <f>IF(SUMIFS(Donnees!$J$6:$J$1000000,Donnees!$B$6:$B$1000000,"B2",Donnees!$L$6:$L$1000000,"G",Donnees!$E$6:$E$1000000,"&lt;&gt;SPTRE2")&gt;SUMIFS(Donnees!$I$6:$I$1000000,Donnees!$B$6:$B$1000000,"B2",Donnees!$L$6:$L$1000000,"G",Donnees!$E$6:$E$1000000,"&lt;&gt;SPTRE2"),(SUMIFS(Donnees!$J$6:$J$1000000,Donnees!$B$6:$B$1000000,"B2",Donnees!$L$6:$L$1000000,"G",Donnees!$E$6:$E$1000000,"&lt;&gt;SPTRE2")-SUMIFS(Donnees!$I$6:$I$1000000,Donnees!$B$6:$B$1000000,"B2",Donnees!$L$6:$L$1000000,"G",Donnees!$E$6:$E$1000000,"&lt;&gt;SPTRE2")),0)</f>
        <v>59851500</v>
      </c>
      <c r="D27" s="56">
        <f>IF((SUMIFS(Donnees!$J$6:$J$1000000,Donnees!$B$6:$B$1000000,"B4",Donnees!$L$6:$L$1000000,"G",Donnees!$E$6:$E$1000000,"&lt;&gt;SPTRE2")+SUMIFS(Donnees!$J$6:$J$1000000,Donnees!$B$6:$B$1000000,"B5",Donnees!$L$6:$L$1000000,"G"))&gt;(SUMIFS(Donnees!$I$6:$I$1000000,Donnees!$B$6:$B$1000000,"B4",Donnees!$L$6:$L$1000000,"G",Donnees!$E$6:$E$1000000,"&lt;&gt;SPTRE2")+SUMIFS(Donnees!$I$6:$I$1000000,Donnees!$B$6:$B$1000000,"B5",Donnees!$L$6:$L$1000000,"G")),(SUMIFS(Donnees!$J$6:$J$1000000,Donnees!$B$6:$B$1000000,"B4",Donnees!$L$6:$L$1000000,"G",Donnees!$E$6:$E$1000000,"&lt;&gt;SPTRE2")+SUMIFS(Donnees!$J$6:$J$1000000,Donnees!$B$6:$B$1000000,"B5",Donnees!$L$6:$L$1000000,"G")-SUMIFS(Donnees!$I$6:$I$1000000,Donnees!$B$6:$B$1000000,"B4",Donnees!$L$6:$L$1000000,"G",Donnees!$E$6:$E$1000000,"&lt;&gt;SPTRE2")-SUMIFS(Donnees!$I$6:$I$1000000,Donnees!$B$6:$B$1000000,"B5",Donnees!$L$6:$L$1000000,"G")),0)</f>
        <v>61280640</v>
      </c>
      <c r="E27" s="65" t="s">
        <v>28</v>
      </c>
      <c r="F27" s="56">
        <f>IF(SUMIFS(Donnees!$I$6:$I$1000000,Donnees!$B$6:$B$1000000,"B2",Donnees!$L$6:$L$1000000,"G",Donnees!$E$6:$E$1000000,"&lt;&gt;SPTRE2")&gt;SUMIFS(Donnees!$J$6:$J$1000000,Donnees!$B$6:$B$1000000,"B2",Donnees!$L$6:$L$1000000,"G",Donnees!$E$6:$E$1000000,"&lt;&gt;SPTRE2"),(SUMIFS(Donnees!$I$6:$I$1000000,Donnees!$B$6:$B$1000000,"B2",Donnees!$L$6:$L$1000000,"G",Donnees!$E$6:$E$1000000,"&lt;&gt;SPTRE2")-SUMIFS(Donnees!$J$6:$J$1000000,Donnees!$B$6:$B$1000000,"B2",Donnees!$L$6:$L$1000000,"G",Donnees!$E$6:$E$1000000,"&lt;&gt;SPTRE2")),0)</f>
        <v>0</v>
      </c>
      <c r="G27" s="56">
        <f>IF((SUMIFS(Donnees!$I$6:$I$1000000,Donnees!$B$6:$B$1000000,"B4",Donnees!$L$6:$L$1000000,"G",Donnees!$E$6:$E$1000000,"&lt;&gt;SPTRE2")+SUMIFS(Donnees!$I$6:$I$1000000,Donnees!$B$6:$B$1000000,"B5",Donnees!$L$6:$L$1000000,"G"))&gt;(SUMIFS(Donnees!$J$6:$J$1000000,Donnees!$B$6:$B$1000000,"B4",Donnees!$L$6:$L$1000000,"G",Donnees!$E$6:$E$1000000,"&lt;&gt;SPTRE2")+SUMIFS(Donnees!$J$6:$J$1000000,Donnees!$B$6:$B$1000000,"B5",Donnees!$L$6:$L$1000000,"G")),(SUMIFS(Donnees!$I$6:$I$1000000,Donnees!$B$6:$B$1000000,"B4",Donnees!$L$6:$L$1000000,"G",Donnees!$E$6:$E$1000000,"&lt;&gt;SPTRE2")+SUMIFS(Donnees!$I$6:$I$1000000,Donnees!$B$6:$B$1000000,"B5",Donnees!$L$6:$L$1000000,"G")-SUMIFS(Donnees!$J$6:$J$1000000,Donnees!$B$6:$B$1000000,"B4",Donnees!$L$6:$L$1000000,"G",Donnees!$E$6:$E$1000000,"&lt;&gt;SPTRE2")-SUMIFS(Donnees!$J$6:$J$1000000,Donnees!$B$6:$B$1000000,"B5",Donnees!$L$6:$L$1000000,"G")),0)</f>
        <v>0</v>
      </c>
      <c r="H27" s="59" t="s">
        <v>32</v>
      </c>
      <c r="I27" s="46"/>
    </row>
    <row r="28" spans="2:10" ht="15" customHeight="1" x14ac:dyDescent="0.25">
      <c r="B28" s="73"/>
      <c r="C28" s="56"/>
      <c r="D28" s="56"/>
      <c r="F28" s="56"/>
      <c r="G28" s="56"/>
      <c r="H28" s="58"/>
      <c r="I28" s="45"/>
    </row>
    <row r="29" spans="2:10" ht="15" customHeight="1" thickBot="1" x14ac:dyDescent="0.3">
      <c r="B29" s="80" t="s">
        <v>33</v>
      </c>
      <c r="C29" s="69">
        <f>C22+C23</f>
        <v>52682900</v>
      </c>
      <c r="D29" s="69">
        <f t="shared" ref="D29" si="4">D22+D23</f>
        <v>37588520</v>
      </c>
      <c r="E29" s="65" t="s">
        <v>27</v>
      </c>
      <c r="F29" s="69">
        <f>F22+F23</f>
        <v>52682900</v>
      </c>
      <c r="G29" s="69">
        <f t="shared" ref="G29" si="5">G22+G23</f>
        <v>37588520</v>
      </c>
      <c r="H29" s="70" t="s">
        <v>34</v>
      </c>
    </row>
    <row r="36" spans="2:2" hidden="1" x14ac:dyDescent="0.25">
      <c r="B36" s="6" t="str">
        <f>IF(Donnees!AE6="07",+CONCATENATE("PDF_","EF",Donnees!AI6,"_",Donnees!AA6,REPT(" ",10-LEN(Donnees!AA6)),"_",Donnees!O6),+CONCATENATE("EF",Donnees!AI6,"_",Donnees!AA6,REPT(" ",10-LEN(Donnees!AA6)),"_",Donnees!AB6,"_",Donnees!AD6,"_",Donnees!O6,"_",Donnees!AE6))</f>
        <v>EFP_1479999999_03_02_2020_04</v>
      </c>
    </row>
  </sheetData>
  <mergeCells count="7">
    <mergeCell ref="I22:I23"/>
    <mergeCell ref="B2:H2"/>
    <mergeCell ref="B4:H4"/>
    <mergeCell ref="B6:H6"/>
    <mergeCell ref="B8:H8"/>
    <mergeCell ref="F10:H10"/>
    <mergeCell ref="B10:D10"/>
  </mergeCells>
  <pageMargins left="0.7" right="0.7" top="0.75" bottom="0.75" header="0.3" footer="0.3"/>
  <pageSetup paperSize="9" scale="41" orientation="portrait" r:id="rId1"/>
  <colBreaks count="1" manualBreakCount="1">
    <brk id="8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AK156"/>
  <sheetViews>
    <sheetView workbookViewId="0"/>
  </sheetViews>
  <sheetFormatPr baseColWidth="10" defaultRowHeight="15" x14ac:dyDescent="0.25"/>
  <cols>
    <col min="1" max="1" width="14.5703125" style="1" bestFit="1" customWidth="1"/>
    <col min="2" max="2" width="29.28515625" style="1" customWidth="1"/>
    <col min="3" max="3" width="11.42578125" style="1"/>
    <col min="4" max="4" width="19.5703125" style="1" bestFit="1" customWidth="1"/>
    <col min="5" max="5" width="11.42578125" style="1"/>
    <col min="6" max="6" width="15.85546875" style="1" bestFit="1" customWidth="1"/>
    <col min="7" max="7" width="11.42578125" style="1"/>
    <col min="8" max="8" width="18.5703125" style="1" bestFit="1" customWidth="1"/>
    <col min="9" max="10" width="13.85546875" bestFit="1" customWidth="1"/>
    <col min="11" max="11" width="11.42578125" style="4" customWidth="1"/>
    <col min="12" max="12" width="13.85546875" style="1" customWidth="1"/>
    <col min="13" max="13" width="13.5703125" style="1" hidden="1" customWidth="1"/>
    <col min="14" max="14" width="24.7109375" style="1" hidden="1" customWidth="1"/>
    <col min="15" max="15" width="18.5703125" style="1" hidden="1" customWidth="1"/>
    <col min="16" max="16" width="19.85546875" style="1" hidden="1" customWidth="1"/>
    <col min="17" max="17" width="14.28515625" style="1" hidden="1" customWidth="1"/>
    <col min="18" max="18" width="11.42578125" style="1" hidden="1" customWidth="1"/>
    <col min="19" max="19" width="21.42578125" style="1" hidden="1" customWidth="1"/>
    <col min="20" max="20" width="15.7109375" style="1" hidden="1" customWidth="1"/>
    <col min="21" max="21" width="11.42578125" style="1" hidden="1" customWidth="1"/>
    <col min="22" max="22" width="21.42578125" hidden="1" customWidth="1"/>
    <col min="23" max="24" width="11.42578125" hidden="1" customWidth="1"/>
    <col min="25" max="25" width="21.42578125" hidden="1" customWidth="1"/>
    <col min="26" max="26" width="26.7109375" hidden="1" customWidth="1"/>
    <col min="27" max="27" width="27.85546875" hidden="1" customWidth="1"/>
    <col min="28" max="28" width="17.5703125" hidden="1" customWidth="1"/>
    <col min="29" max="29" width="18.5703125" hidden="1" customWidth="1"/>
    <col min="30" max="30" width="12.28515625" hidden="1" customWidth="1"/>
    <col min="31" max="31" width="17.42578125" hidden="1" customWidth="1"/>
    <col min="32" max="32" width="12.5703125" hidden="1" customWidth="1"/>
    <col min="33" max="33" width="11.42578125" hidden="1" customWidth="1"/>
    <col min="34" max="34" width="15" hidden="1" customWidth="1"/>
    <col min="35" max="35" width="14.140625" hidden="1" customWidth="1"/>
    <col min="36" max="36" width="0" hidden="1" customWidth="1"/>
    <col min="37" max="37" width="11.42578125" hidden="1" customWidth="1"/>
  </cols>
  <sheetData>
    <row r="1" spans="1:37" s="1" customFormat="1" x14ac:dyDescent="0.25">
      <c r="A1" s="1" t="s">
        <v>74</v>
      </c>
      <c r="B1" s="72" t="str">
        <f>M6</f>
        <v>IND</v>
      </c>
      <c r="C1" s="72" t="str">
        <f>N6</f>
        <v>Qualiac développement</v>
      </c>
      <c r="D1" s="1" t="s">
        <v>75</v>
      </c>
      <c r="E1" s="72" t="str">
        <f>O6</f>
        <v>2020</v>
      </c>
    </row>
    <row r="2" spans="1:37" s="1" customFormat="1" x14ac:dyDescent="0.25">
      <c r="A2" s="1" t="s">
        <v>76</v>
      </c>
      <c r="B2" s="72" t="str">
        <f>P6</f>
        <v>CENTRE</v>
      </c>
      <c r="C2" s="72" t="str">
        <f>Q6</f>
        <v>Centre</v>
      </c>
      <c r="D2" s="1" t="s">
        <v>78</v>
      </c>
      <c r="E2" s="72" t="str">
        <f>R6</f>
        <v>DAT</v>
      </c>
    </row>
    <row r="3" spans="1:37" s="1" customFormat="1" x14ac:dyDescent="0.25">
      <c r="A3" s="1" t="s">
        <v>77</v>
      </c>
      <c r="B3" s="72" t="str">
        <f>S6</f>
        <v>CB</v>
      </c>
      <c r="C3" s="72" t="str">
        <f>T6</f>
        <v>Comptes budgétaires</v>
      </c>
      <c r="D3" s="1" t="s">
        <v>78</v>
      </c>
      <c r="E3" s="72" t="str">
        <f>U6</f>
        <v>CB</v>
      </c>
    </row>
    <row r="4" spans="1:37" s="1" customFormat="1" x14ac:dyDescent="0.25">
      <c r="A4" s="1" t="s">
        <v>79</v>
      </c>
      <c r="B4" s="72" t="str">
        <f>V6</f>
        <v>449021</v>
      </c>
      <c r="C4" s="1" t="s">
        <v>80</v>
      </c>
      <c r="D4" s="72" t="str">
        <f>W6</f>
        <v>PR</v>
      </c>
      <c r="E4" s="1" t="s">
        <v>81</v>
      </c>
      <c r="F4" s="72" t="str">
        <f>X6</f>
        <v>11/12/2019</v>
      </c>
    </row>
    <row r="5" spans="1:37" s="1" customFormat="1" x14ac:dyDescent="0.25">
      <c r="A5" s="1" t="s">
        <v>43</v>
      </c>
      <c r="B5" s="1" t="s">
        <v>44</v>
      </c>
      <c r="C5" s="5" t="s">
        <v>45</v>
      </c>
      <c r="D5" s="1" t="s">
        <v>46</v>
      </c>
      <c r="E5" s="1" t="s">
        <v>47</v>
      </c>
      <c r="F5" s="1" t="s">
        <v>48</v>
      </c>
      <c r="G5" s="1" t="s">
        <v>49</v>
      </c>
      <c r="H5" s="1" t="s">
        <v>50</v>
      </c>
      <c r="I5" s="1" t="s">
        <v>51</v>
      </c>
      <c r="J5" s="1" t="s">
        <v>52</v>
      </c>
      <c r="K5" s="1" t="s">
        <v>53</v>
      </c>
      <c r="L5" s="1" t="s">
        <v>54</v>
      </c>
      <c r="M5" s="1" t="s">
        <v>55</v>
      </c>
      <c r="N5" s="1" t="s">
        <v>56</v>
      </c>
      <c r="O5" s="1" t="s">
        <v>57</v>
      </c>
      <c r="P5" s="1" t="s">
        <v>58</v>
      </c>
      <c r="Q5" s="1" t="s">
        <v>59</v>
      </c>
      <c r="R5" s="1" t="s">
        <v>60</v>
      </c>
      <c r="S5" s="1" t="s">
        <v>65</v>
      </c>
      <c r="T5" s="1" t="s">
        <v>66</v>
      </c>
      <c r="U5" s="1" t="s">
        <v>60</v>
      </c>
      <c r="V5" s="1" t="s">
        <v>61</v>
      </c>
      <c r="W5" s="1" t="s">
        <v>62</v>
      </c>
      <c r="X5" s="1" t="s">
        <v>63</v>
      </c>
      <c r="Y5" s="1" t="s">
        <v>64</v>
      </c>
      <c r="Z5" s="1" t="s">
        <v>67</v>
      </c>
      <c r="AA5" s="1" t="s">
        <v>68</v>
      </c>
      <c r="AB5" s="1" t="s">
        <v>69</v>
      </c>
      <c r="AC5" s="1" t="s">
        <v>42</v>
      </c>
      <c r="AD5" s="1" t="s">
        <v>70</v>
      </c>
      <c r="AE5" s="1" t="s">
        <v>71</v>
      </c>
      <c r="AF5" s="1" t="s">
        <v>72</v>
      </c>
      <c r="AG5" s="1" t="s">
        <v>41</v>
      </c>
      <c r="AH5" s="1" t="s">
        <v>40</v>
      </c>
      <c r="AI5" s="1" t="s">
        <v>73</v>
      </c>
      <c r="AJ5" s="1" t="s">
        <v>84</v>
      </c>
      <c r="AK5" s="1" t="s">
        <v>87</v>
      </c>
    </row>
    <row r="6" spans="1:37" ht="14.25" customHeight="1" x14ac:dyDescent="0.25">
      <c r="A6" t="s">
        <v>95</v>
      </c>
      <c r="B6" t="s">
        <v>96</v>
      </c>
      <c r="C6" t="s">
        <v>97</v>
      </c>
      <c r="D6" t="s">
        <v>98</v>
      </c>
      <c r="E6" t="s">
        <v>99</v>
      </c>
      <c r="F6" t="s">
        <v>100</v>
      </c>
      <c r="G6" t="s">
        <v>97</v>
      </c>
      <c r="H6"/>
      <c r="I6" s="2">
        <v>0</v>
      </c>
      <c r="J6" s="2">
        <v>13860000</v>
      </c>
      <c r="K6" t="s">
        <v>101</v>
      </c>
      <c r="L6" t="s">
        <v>152</v>
      </c>
      <c r="M6" s="3" t="s">
        <v>103</v>
      </c>
      <c r="N6" s="3" t="s">
        <v>155</v>
      </c>
      <c r="O6" s="3" t="s">
        <v>156</v>
      </c>
      <c r="P6" s="3" t="s">
        <v>104</v>
      </c>
      <c r="Q6" s="3" t="s">
        <v>105</v>
      </c>
      <c r="R6" s="3" t="s">
        <v>106</v>
      </c>
      <c r="S6" s="3" t="s">
        <v>107</v>
      </c>
      <c r="T6" s="3" t="s">
        <v>108</v>
      </c>
      <c r="U6" s="3" t="s">
        <v>107</v>
      </c>
      <c r="V6" s="3" t="s">
        <v>157</v>
      </c>
      <c r="W6" s="3" t="s">
        <v>109</v>
      </c>
      <c r="X6" t="s">
        <v>158</v>
      </c>
      <c r="Y6" s="3" t="s">
        <v>110</v>
      </c>
      <c r="Z6" s="3" t="s">
        <v>111</v>
      </c>
      <c r="AA6" s="3" t="s">
        <v>159</v>
      </c>
      <c r="AB6" s="3" t="s">
        <v>112</v>
      </c>
      <c r="AC6" s="3" t="s">
        <v>113</v>
      </c>
      <c r="AD6" s="3" t="s">
        <v>114</v>
      </c>
      <c r="AE6" s="3" t="s">
        <v>115</v>
      </c>
      <c r="AF6">
        <v>31122019</v>
      </c>
      <c r="AG6" s="3" t="s">
        <v>116</v>
      </c>
      <c r="AH6" t="s">
        <v>117</v>
      </c>
      <c r="AI6" s="3" t="s">
        <v>118</v>
      </c>
      <c r="AJ6" s="130" t="s">
        <v>160</v>
      </c>
      <c r="AK6">
        <v>1</v>
      </c>
    </row>
    <row r="7" spans="1:37" x14ac:dyDescent="0.25">
      <c r="A7" t="s">
        <v>95</v>
      </c>
      <c r="B7" t="s">
        <v>96</v>
      </c>
      <c r="C7" t="s">
        <v>123</v>
      </c>
      <c r="D7" t="s">
        <v>120</v>
      </c>
      <c r="E7" t="s">
        <v>124</v>
      </c>
      <c r="F7" t="s">
        <v>123</v>
      </c>
      <c r="G7"/>
      <c r="H7"/>
      <c r="I7" s="2">
        <v>15990</v>
      </c>
      <c r="J7" s="2">
        <v>0</v>
      </c>
      <c r="K7" t="s">
        <v>101</v>
      </c>
      <c r="L7" t="s">
        <v>102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Y7" s="3"/>
      <c r="Z7" s="3"/>
      <c r="AA7" s="3"/>
      <c r="AB7" s="3"/>
      <c r="AC7" s="3"/>
      <c r="AD7" s="3"/>
      <c r="AE7" s="3"/>
      <c r="AG7" s="3"/>
      <c r="AI7" s="3"/>
    </row>
    <row r="8" spans="1:37" x14ac:dyDescent="0.25">
      <c r="A8" t="s">
        <v>95</v>
      </c>
      <c r="B8" t="s">
        <v>96</v>
      </c>
      <c r="C8" t="s">
        <v>125</v>
      </c>
      <c r="D8" t="s">
        <v>120</v>
      </c>
      <c r="E8" t="s">
        <v>124</v>
      </c>
      <c r="F8" t="s">
        <v>125</v>
      </c>
      <c r="G8"/>
      <c r="H8"/>
      <c r="I8" s="2">
        <v>0</v>
      </c>
      <c r="J8" s="2">
        <v>18200</v>
      </c>
      <c r="K8" t="s">
        <v>101</v>
      </c>
      <c r="L8" t="s">
        <v>102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Y8" s="3"/>
      <c r="Z8" s="3"/>
      <c r="AA8" s="3"/>
      <c r="AB8" s="3"/>
      <c r="AC8" s="3"/>
      <c r="AD8" s="3"/>
      <c r="AE8" s="3"/>
      <c r="AG8" s="3"/>
      <c r="AI8" s="3"/>
    </row>
    <row r="9" spans="1:37" x14ac:dyDescent="0.25">
      <c r="A9" t="s">
        <v>95</v>
      </c>
      <c r="B9" t="s">
        <v>96</v>
      </c>
      <c r="C9" t="s">
        <v>127</v>
      </c>
      <c r="D9" t="s">
        <v>120</v>
      </c>
      <c r="E9" t="s">
        <v>127</v>
      </c>
      <c r="F9"/>
      <c r="G9"/>
      <c r="H9"/>
      <c r="I9" s="2">
        <v>5928000</v>
      </c>
      <c r="J9" s="2">
        <v>0</v>
      </c>
      <c r="K9" t="s">
        <v>101</v>
      </c>
      <c r="L9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Y9" s="3"/>
      <c r="Z9" s="3"/>
      <c r="AA9" s="3"/>
      <c r="AB9" s="3"/>
      <c r="AC9" s="3"/>
      <c r="AD9" s="3"/>
      <c r="AE9" s="3"/>
      <c r="AG9" s="3"/>
      <c r="AI9" s="3"/>
    </row>
    <row r="10" spans="1:37" x14ac:dyDescent="0.25">
      <c r="A10" t="s">
        <v>95</v>
      </c>
      <c r="B10" t="s">
        <v>96</v>
      </c>
      <c r="C10" t="s">
        <v>128</v>
      </c>
      <c r="D10" t="s">
        <v>120</v>
      </c>
      <c r="E10" t="s">
        <v>129</v>
      </c>
      <c r="F10" t="s">
        <v>128</v>
      </c>
      <c r="G10"/>
      <c r="H10"/>
      <c r="I10" s="2">
        <v>0</v>
      </c>
      <c r="J10" s="2">
        <v>182000</v>
      </c>
      <c r="K10" t="s">
        <v>101</v>
      </c>
      <c r="L10" t="s">
        <v>102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Y10" s="3"/>
      <c r="Z10" s="3"/>
      <c r="AA10" s="3"/>
      <c r="AB10" s="3"/>
      <c r="AC10" s="3"/>
      <c r="AD10" s="3"/>
      <c r="AE10" s="3"/>
      <c r="AG10" s="3"/>
      <c r="AI10" s="3"/>
    </row>
    <row r="11" spans="1:37" x14ac:dyDescent="0.25">
      <c r="A11" t="s">
        <v>95</v>
      </c>
      <c r="B11" t="s">
        <v>96</v>
      </c>
      <c r="C11" t="s">
        <v>130</v>
      </c>
      <c r="D11" t="s">
        <v>120</v>
      </c>
      <c r="E11" t="s">
        <v>129</v>
      </c>
      <c r="F11" t="s">
        <v>130</v>
      </c>
      <c r="G11"/>
      <c r="H11"/>
      <c r="I11" s="2">
        <v>754000</v>
      </c>
      <c r="J11" s="2">
        <v>0</v>
      </c>
      <c r="K11" t="s">
        <v>101</v>
      </c>
      <c r="L11" t="s">
        <v>102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Y11" s="3"/>
      <c r="Z11" s="3"/>
      <c r="AA11" s="3"/>
      <c r="AB11" s="3"/>
      <c r="AC11" s="3"/>
      <c r="AD11" s="3"/>
      <c r="AE11" s="3"/>
      <c r="AG11" s="3"/>
      <c r="AI11" s="3"/>
    </row>
    <row r="12" spans="1:37" x14ac:dyDescent="0.25">
      <c r="A12" t="s">
        <v>95</v>
      </c>
      <c r="B12" t="s">
        <v>96</v>
      </c>
      <c r="C12" t="s">
        <v>132</v>
      </c>
      <c r="D12" t="s">
        <v>98</v>
      </c>
      <c r="E12" t="s">
        <v>133</v>
      </c>
      <c r="F12" t="s">
        <v>132</v>
      </c>
      <c r="G12"/>
      <c r="H12"/>
      <c r="I12" s="2">
        <v>33592000</v>
      </c>
      <c r="J12" s="2">
        <v>0</v>
      </c>
      <c r="K12" t="s">
        <v>101</v>
      </c>
      <c r="L12" t="s">
        <v>102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Y12" s="3"/>
      <c r="Z12" s="3"/>
      <c r="AA12" s="3"/>
      <c r="AB12" s="3"/>
      <c r="AC12" s="3"/>
      <c r="AD12" s="3"/>
      <c r="AE12" s="3"/>
      <c r="AG12" s="3"/>
      <c r="AI12" s="3"/>
    </row>
    <row r="13" spans="1:37" x14ac:dyDescent="0.25">
      <c r="A13" t="s">
        <v>95</v>
      </c>
      <c r="B13" t="s">
        <v>96</v>
      </c>
      <c r="C13" t="s">
        <v>134</v>
      </c>
      <c r="D13" t="s">
        <v>120</v>
      </c>
      <c r="E13" t="s">
        <v>121</v>
      </c>
      <c r="F13" t="s">
        <v>134</v>
      </c>
      <c r="G13"/>
      <c r="H13"/>
      <c r="I13" s="2">
        <v>65000</v>
      </c>
      <c r="J13" s="2">
        <v>0</v>
      </c>
      <c r="K13" t="s">
        <v>101</v>
      </c>
      <c r="L13" t="s">
        <v>102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Y13" s="3"/>
      <c r="Z13" s="3"/>
      <c r="AA13" s="3"/>
      <c r="AB13" s="3"/>
      <c r="AC13" s="3"/>
      <c r="AD13" s="3"/>
      <c r="AE13" s="3"/>
      <c r="AG13" s="3"/>
      <c r="AI13" s="3"/>
    </row>
    <row r="14" spans="1:37" x14ac:dyDescent="0.25">
      <c r="A14" t="s">
        <v>95</v>
      </c>
      <c r="B14" t="s">
        <v>96</v>
      </c>
      <c r="C14" t="s">
        <v>135</v>
      </c>
      <c r="D14" t="s">
        <v>120</v>
      </c>
      <c r="E14" t="s">
        <v>121</v>
      </c>
      <c r="F14" t="s">
        <v>135</v>
      </c>
      <c r="G14"/>
      <c r="H14"/>
      <c r="I14" s="2">
        <v>0</v>
      </c>
      <c r="J14" s="2">
        <v>26000</v>
      </c>
      <c r="K14" t="s">
        <v>101</v>
      </c>
      <c r="L14" t="s">
        <v>102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Y14" s="3"/>
      <c r="Z14" s="3"/>
      <c r="AA14" s="3"/>
      <c r="AB14" s="3"/>
      <c r="AC14" s="3"/>
      <c r="AD14" s="3"/>
      <c r="AE14" s="3"/>
      <c r="AG14" s="3"/>
      <c r="AI14" s="3"/>
    </row>
    <row r="15" spans="1:37" x14ac:dyDescent="0.25">
      <c r="A15" t="s">
        <v>95</v>
      </c>
      <c r="B15" t="s">
        <v>96</v>
      </c>
      <c r="C15" t="s">
        <v>136</v>
      </c>
      <c r="D15" t="s">
        <v>98</v>
      </c>
      <c r="E15" t="s">
        <v>133</v>
      </c>
      <c r="F15" t="s">
        <v>136</v>
      </c>
      <c r="G15"/>
      <c r="H15"/>
      <c r="I15" s="2">
        <v>7904000</v>
      </c>
      <c r="J15" s="2">
        <v>0</v>
      </c>
      <c r="K15" t="s">
        <v>101</v>
      </c>
      <c r="L15" t="s">
        <v>102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Y15" s="3"/>
      <c r="Z15" s="3"/>
      <c r="AA15" s="3"/>
      <c r="AB15" s="3"/>
      <c r="AC15" s="3"/>
      <c r="AD15" s="3"/>
      <c r="AE15" s="3"/>
      <c r="AG15" s="3"/>
      <c r="AI15" s="3"/>
    </row>
    <row r="16" spans="1:37" x14ac:dyDescent="0.25">
      <c r="A16" t="s">
        <v>95</v>
      </c>
      <c r="B16" t="s">
        <v>96</v>
      </c>
      <c r="C16" t="s">
        <v>137</v>
      </c>
      <c r="D16" t="s">
        <v>98</v>
      </c>
      <c r="E16" t="s">
        <v>99</v>
      </c>
      <c r="F16" t="s">
        <v>100</v>
      </c>
      <c r="G16" t="s">
        <v>137</v>
      </c>
      <c r="H16"/>
      <c r="I16" s="2">
        <v>0</v>
      </c>
      <c r="J16" s="2">
        <v>48878700</v>
      </c>
      <c r="K16" t="s">
        <v>101</v>
      </c>
      <c r="L16" t="s">
        <v>152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Y16" s="3"/>
      <c r="Z16" s="3"/>
      <c r="AA16" s="3"/>
      <c r="AB16" s="3"/>
      <c r="AC16" s="3"/>
      <c r="AD16" s="3"/>
      <c r="AE16" s="3"/>
      <c r="AG16" s="3"/>
      <c r="AI16" s="3"/>
    </row>
    <row r="17" spans="1:35" x14ac:dyDescent="0.25">
      <c r="A17" t="s">
        <v>95</v>
      </c>
      <c r="B17" t="s">
        <v>96</v>
      </c>
      <c r="C17" t="s">
        <v>141</v>
      </c>
      <c r="D17" t="s">
        <v>98</v>
      </c>
      <c r="E17" t="s">
        <v>99</v>
      </c>
      <c r="F17" t="s">
        <v>100</v>
      </c>
      <c r="G17" t="s">
        <v>141</v>
      </c>
      <c r="H17"/>
      <c r="I17" s="2">
        <v>0</v>
      </c>
      <c r="J17" s="2">
        <v>3770000</v>
      </c>
      <c r="K17" t="s">
        <v>101</v>
      </c>
      <c r="L17" t="s">
        <v>152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Y17" s="3"/>
      <c r="Z17" s="3"/>
      <c r="AA17" s="3"/>
      <c r="AB17" s="3"/>
      <c r="AC17" s="3"/>
      <c r="AD17" s="3"/>
      <c r="AE17" s="3"/>
      <c r="AG17" s="3"/>
      <c r="AI17" s="3"/>
    </row>
    <row r="18" spans="1:35" x14ac:dyDescent="0.25">
      <c r="A18" t="s">
        <v>95</v>
      </c>
      <c r="B18" t="s">
        <v>96</v>
      </c>
      <c r="C18" t="s">
        <v>138</v>
      </c>
      <c r="D18" t="s">
        <v>98</v>
      </c>
      <c r="E18" t="s">
        <v>99</v>
      </c>
      <c r="F18" t="s">
        <v>100</v>
      </c>
      <c r="G18" t="s">
        <v>138</v>
      </c>
      <c r="H18"/>
      <c r="I18" s="2">
        <v>0</v>
      </c>
      <c r="J18" s="2">
        <v>550000</v>
      </c>
      <c r="K18" t="s">
        <v>101</v>
      </c>
      <c r="L18" t="s">
        <v>152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Y18" s="3"/>
      <c r="Z18" s="3"/>
      <c r="AA18" s="3"/>
      <c r="AB18" s="3"/>
      <c r="AC18" s="3"/>
      <c r="AD18" s="3"/>
      <c r="AE18" s="3"/>
      <c r="AG18" s="3"/>
      <c r="AI18" s="3"/>
    </row>
    <row r="19" spans="1:35" x14ac:dyDescent="0.25">
      <c r="A19" t="s">
        <v>142</v>
      </c>
      <c r="B19" t="s">
        <v>143</v>
      </c>
      <c r="C19" t="s">
        <v>97</v>
      </c>
      <c r="D19" t="s">
        <v>98</v>
      </c>
      <c r="E19" t="s">
        <v>99</v>
      </c>
      <c r="F19" t="s">
        <v>100</v>
      </c>
      <c r="G19" t="s">
        <v>97</v>
      </c>
      <c r="H19"/>
      <c r="I19" s="2">
        <v>0</v>
      </c>
      <c r="J19" s="2">
        <v>1820000</v>
      </c>
      <c r="K19" t="s">
        <v>101</v>
      </c>
      <c r="L19" t="s">
        <v>152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Y19" s="3"/>
      <c r="Z19" s="3"/>
      <c r="AA19" s="3"/>
      <c r="AB19" s="3"/>
      <c r="AC19" s="3"/>
      <c r="AD19" s="3"/>
      <c r="AE19" s="3"/>
      <c r="AG19" s="3"/>
      <c r="AI19" s="3"/>
    </row>
    <row r="20" spans="1:35" x14ac:dyDescent="0.25">
      <c r="A20" t="s">
        <v>142</v>
      </c>
      <c r="B20" t="s">
        <v>143</v>
      </c>
      <c r="C20" t="s">
        <v>127</v>
      </c>
      <c r="D20" t="s">
        <v>120</v>
      </c>
      <c r="E20" t="s">
        <v>127</v>
      </c>
      <c r="F20"/>
      <c r="G20"/>
      <c r="H20"/>
      <c r="I20" s="2">
        <v>4368000</v>
      </c>
      <c r="J20" s="2">
        <v>0</v>
      </c>
      <c r="K20" t="s">
        <v>101</v>
      </c>
      <c r="L20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Y20" s="3"/>
      <c r="Z20" s="3"/>
      <c r="AA20" s="3"/>
      <c r="AB20" s="3"/>
      <c r="AC20" s="3"/>
      <c r="AD20" s="3"/>
      <c r="AE20" s="3"/>
      <c r="AG20" s="3"/>
      <c r="AI20" s="3"/>
    </row>
    <row r="21" spans="1:35" x14ac:dyDescent="0.25">
      <c r="A21" t="s">
        <v>142</v>
      </c>
      <c r="B21" t="s">
        <v>143</v>
      </c>
      <c r="C21" t="s">
        <v>132</v>
      </c>
      <c r="D21" t="s">
        <v>98</v>
      </c>
      <c r="E21" t="s">
        <v>133</v>
      </c>
      <c r="F21" t="s">
        <v>132</v>
      </c>
      <c r="G21"/>
      <c r="H21"/>
      <c r="I21" s="2">
        <v>24752000</v>
      </c>
      <c r="J21" s="2">
        <v>0</v>
      </c>
      <c r="K21" t="s">
        <v>101</v>
      </c>
      <c r="L21" t="s">
        <v>102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Y21" s="3"/>
      <c r="Z21" s="3"/>
      <c r="AA21" s="3"/>
      <c r="AB21" s="3"/>
      <c r="AC21" s="3"/>
      <c r="AD21" s="3"/>
      <c r="AE21" s="3"/>
      <c r="AG21" s="3"/>
      <c r="AI21" s="3"/>
    </row>
    <row r="22" spans="1:35" x14ac:dyDescent="0.25">
      <c r="A22" t="s">
        <v>142</v>
      </c>
      <c r="B22" t="s">
        <v>143</v>
      </c>
      <c r="C22" t="s">
        <v>136</v>
      </c>
      <c r="D22" t="s">
        <v>98</v>
      </c>
      <c r="E22" t="s">
        <v>133</v>
      </c>
      <c r="F22" t="s">
        <v>136</v>
      </c>
      <c r="G22"/>
      <c r="H22"/>
      <c r="I22" s="2">
        <v>5824000</v>
      </c>
      <c r="J22" s="2">
        <v>0</v>
      </c>
      <c r="K22" t="s">
        <v>101</v>
      </c>
      <c r="L22" t="s">
        <v>102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Y22" s="3"/>
      <c r="Z22" s="3"/>
      <c r="AA22" s="3"/>
      <c r="AB22" s="3"/>
      <c r="AC22" s="3"/>
      <c r="AD22" s="3"/>
      <c r="AE22" s="3"/>
      <c r="AG22" s="3"/>
      <c r="AI22" s="3"/>
    </row>
    <row r="23" spans="1:35" x14ac:dyDescent="0.25">
      <c r="A23" t="s">
        <v>142</v>
      </c>
      <c r="B23" t="s">
        <v>143</v>
      </c>
      <c r="C23" t="s">
        <v>137</v>
      </c>
      <c r="D23" t="s">
        <v>98</v>
      </c>
      <c r="E23" t="s">
        <v>99</v>
      </c>
      <c r="F23" t="s">
        <v>100</v>
      </c>
      <c r="G23" t="s">
        <v>137</v>
      </c>
      <c r="H23"/>
      <c r="I23" s="2">
        <v>0</v>
      </c>
      <c r="J23" s="2">
        <v>29120000</v>
      </c>
      <c r="K23" t="s">
        <v>101</v>
      </c>
      <c r="L23" t="s">
        <v>152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Y23" s="3"/>
      <c r="Z23" s="3"/>
      <c r="AA23" s="3"/>
      <c r="AB23" s="3"/>
      <c r="AC23" s="3"/>
      <c r="AD23" s="3"/>
      <c r="AE23" s="3"/>
      <c r="AG23" s="3"/>
      <c r="AI23" s="3"/>
    </row>
    <row r="24" spans="1:35" x14ac:dyDescent="0.25">
      <c r="A24" t="s">
        <v>142</v>
      </c>
      <c r="B24" t="s">
        <v>143</v>
      </c>
      <c r="C24" t="s">
        <v>141</v>
      </c>
      <c r="D24" t="s">
        <v>98</v>
      </c>
      <c r="E24" t="s">
        <v>99</v>
      </c>
      <c r="F24" t="s">
        <v>100</v>
      </c>
      <c r="G24" t="s">
        <v>141</v>
      </c>
      <c r="H24"/>
      <c r="I24" s="2">
        <v>0</v>
      </c>
      <c r="J24" s="2">
        <v>12220000</v>
      </c>
      <c r="K24" t="s">
        <v>101</v>
      </c>
      <c r="L24" t="s">
        <v>152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Y24" s="3"/>
      <c r="Z24" s="3"/>
      <c r="AA24" s="3"/>
      <c r="AB24" s="3"/>
      <c r="AC24" s="3"/>
      <c r="AD24" s="3"/>
      <c r="AE24" s="3"/>
      <c r="AG24" s="3"/>
      <c r="AI24" s="3"/>
    </row>
    <row r="25" spans="1:35" x14ac:dyDescent="0.25">
      <c r="A25" t="s">
        <v>144</v>
      </c>
      <c r="B25" t="s">
        <v>145</v>
      </c>
      <c r="C25" t="s">
        <v>97</v>
      </c>
      <c r="D25" t="s">
        <v>98</v>
      </c>
      <c r="E25" t="s">
        <v>99</v>
      </c>
      <c r="F25" t="s">
        <v>100</v>
      </c>
      <c r="G25" t="s">
        <v>97</v>
      </c>
      <c r="H25"/>
      <c r="I25" s="2">
        <v>0</v>
      </c>
      <c r="J25" s="2">
        <v>2736000</v>
      </c>
      <c r="K25" t="s">
        <v>101</v>
      </c>
      <c r="L25" t="s">
        <v>152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Y25" s="3"/>
      <c r="Z25" s="3"/>
      <c r="AA25" s="3"/>
      <c r="AB25" s="3"/>
      <c r="AC25" s="3"/>
      <c r="AD25" s="3"/>
      <c r="AE25" s="3"/>
      <c r="AG25" s="3"/>
      <c r="AI25" s="3"/>
    </row>
    <row r="26" spans="1:35" x14ac:dyDescent="0.25">
      <c r="A26" t="s">
        <v>144</v>
      </c>
      <c r="B26" t="s">
        <v>145</v>
      </c>
      <c r="C26" t="s">
        <v>127</v>
      </c>
      <c r="D26" t="s">
        <v>120</v>
      </c>
      <c r="E26" t="s">
        <v>127</v>
      </c>
      <c r="F26"/>
      <c r="G26"/>
      <c r="H26"/>
      <c r="I26" s="2">
        <v>6566400</v>
      </c>
      <c r="J26" s="2">
        <v>0</v>
      </c>
      <c r="K26" t="s">
        <v>101</v>
      </c>
      <c r="L26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Y26" s="3"/>
      <c r="Z26" s="3"/>
      <c r="AA26" s="3"/>
      <c r="AB26" s="3"/>
      <c r="AC26" s="3"/>
      <c r="AD26" s="3"/>
      <c r="AE26" s="3"/>
      <c r="AG26" s="3"/>
      <c r="AI26" s="3"/>
    </row>
    <row r="27" spans="1:35" x14ac:dyDescent="0.25">
      <c r="A27" t="s">
        <v>144</v>
      </c>
      <c r="B27" t="s">
        <v>145</v>
      </c>
      <c r="C27" t="s">
        <v>132</v>
      </c>
      <c r="D27" t="s">
        <v>98</v>
      </c>
      <c r="E27" t="s">
        <v>133</v>
      </c>
      <c r="F27" t="s">
        <v>132</v>
      </c>
      <c r="G27"/>
      <c r="H27"/>
      <c r="I27" s="2">
        <v>37209600</v>
      </c>
      <c r="J27" s="2">
        <v>0</v>
      </c>
      <c r="K27" t="s">
        <v>101</v>
      </c>
      <c r="L27" t="s">
        <v>102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Y27" s="3"/>
      <c r="Z27" s="3"/>
      <c r="AA27" s="3"/>
      <c r="AB27" s="3"/>
      <c r="AC27" s="3"/>
      <c r="AD27" s="3"/>
      <c r="AE27" s="3"/>
      <c r="AG27" s="3"/>
      <c r="AI27" s="3"/>
    </row>
    <row r="28" spans="1:35" x14ac:dyDescent="0.25">
      <c r="A28" t="s">
        <v>144</v>
      </c>
      <c r="B28" t="s">
        <v>145</v>
      </c>
      <c r="C28" t="s">
        <v>147</v>
      </c>
      <c r="D28" t="s">
        <v>98</v>
      </c>
      <c r="E28" t="s">
        <v>133</v>
      </c>
      <c r="F28" t="s">
        <v>147</v>
      </c>
      <c r="G28"/>
      <c r="H28"/>
      <c r="I28" s="2">
        <v>576000</v>
      </c>
      <c r="J28" s="2">
        <v>0</v>
      </c>
      <c r="K28" t="s">
        <v>101</v>
      </c>
      <c r="L28" t="s">
        <v>102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Y28" s="3"/>
      <c r="Z28" s="3"/>
      <c r="AA28" s="3"/>
      <c r="AB28" s="3"/>
      <c r="AC28" s="3"/>
      <c r="AD28" s="3"/>
      <c r="AE28" s="3"/>
      <c r="AG28" s="3"/>
      <c r="AI28" s="3"/>
    </row>
    <row r="29" spans="1:35" x14ac:dyDescent="0.25">
      <c r="A29" t="s">
        <v>144</v>
      </c>
      <c r="B29" t="s">
        <v>145</v>
      </c>
      <c r="C29" t="s">
        <v>136</v>
      </c>
      <c r="D29" t="s">
        <v>98</v>
      </c>
      <c r="E29" t="s">
        <v>133</v>
      </c>
      <c r="F29" t="s">
        <v>136</v>
      </c>
      <c r="G29"/>
      <c r="H29"/>
      <c r="I29" s="2">
        <v>8755200</v>
      </c>
      <c r="J29" s="2">
        <v>0</v>
      </c>
      <c r="K29" t="s">
        <v>101</v>
      </c>
      <c r="L29" t="s">
        <v>102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Y29" s="3"/>
      <c r="Z29" s="3"/>
      <c r="AA29" s="3"/>
      <c r="AB29" s="3"/>
      <c r="AC29" s="3"/>
      <c r="AD29" s="3"/>
      <c r="AE29" s="3"/>
      <c r="AG29" s="3"/>
      <c r="AI29" s="3"/>
    </row>
    <row r="30" spans="1:35" x14ac:dyDescent="0.25">
      <c r="A30" t="s">
        <v>144</v>
      </c>
      <c r="B30" t="s">
        <v>145</v>
      </c>
      <c r="C30" t="s">
        <v>137</v>
      </c>
      <c r="D30" t="s">
        <v>98</v>
      </c>
      <c r="E30" t="s">
        <v>99</v>
      </c>
      <c r="F30" t="s">
        <v>100</v>
      </c>
      <c r="G30" t="s">
        <v>137</v>
      </c>
      <c r="H30"/>
      <c r="I30" s="2">
        <v>0</v>
      </c>
      <c r="J30" s="2">
        <v>53616000</v>
      </c>
      <c r="K30" t="s">
        <v>101</v>
      </c>
      <c r="L30" t="s">
        <v>152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Y30" s="3"/>
      <c r="Z30" s="3"/>
      <c r="AA30" s="3"/>
      <c r="AB30" s="3"/>
      <c r="AC30" s="3"/>
      <c r="AD30" s="3"/>
      <c r="AE30" s="3"/>
      <c r="AG30" s="3"/>
      <c r="AI30" s="3"/>
    </row>
    <row r="31" spans="1:35" x14ac:dyDescent="0.25">
      <c r="A31" t="s">
        <v>144</v>
      </c>
      <c r="B31" t="s">
        <v>145</v>
      </c>
      <c r="C31" t="s">
        <v>161</v>
      </c>
      <c r="D31" t="s">
        <v>120</v>
      </c>
      <c r="E31" t="s">
        <v>161</v>
      </c>
      <c r="F31"/>
      <c r="G31"/>
      <c r="H31"/>
      <c r="I31" s="2">
        <v>0</v>
      </c>
      <c r="J31" s="2">
        <v>410000</v>
      </c>
      <c r="K31" t="s">
        <v>101</v>
      </c>
      <c r="L31" t="s">
        <v>102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Y31" s="3"/>
      <c r="Z31" s="3"/>
      <c r="AA31" s="3"/>
      <c r="AB31" s="3"/>
      <c r="AC31" s="3"/>
      <c r="AD31" s="3"/>
      <c r="AE31" s="3"/>
      <c r="AG31" s="3"/>
      <c r="AI31" s="3"/>
    </row>
    <row r="32" spans="1:35" x14ac:dyDescent="0.25">
      <c r="A32" t="s">
        <v>144</v>
      </c>
      <c r="B32" t="s">
        <v>145</v>
      </c>
      <c r="C32" t="s">
        <v>141</v>
      </c>
      <c r="D32" t="s">
        <v>98</v>
      </c>
      <c r="E32" t="s">
        <v>99</v>
      </c>
      <c r="F32" t="s">
        <v>100</v>
      </c>
      <c r="G32" t="s">
        <v>141</v>
      </c>
      <c r="H32"/>
      <c r="I32" s="2">
        <v>0</v>
      </c>
      <c r="J32" s="2">
        <v>12336000</v>
      </c>
      <c r="K32" t="s">
        <v>101</v>
      </c>
      <c r="L32" t="s">
        <v>152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Y32" s="3"/>
      <c r="Z32" s="3"/>
      <c r="AA32" s="3"/>
      <c r="AB32" s="3"/>
      <c r="AC32" s="3"/>
      <c r="AD32" s="3"/>
      <c r="AE32" s="3"/>
      <c r="AG32" s="3"/>
      <c r="AI32" s="3"/>
    </row>
    <row r="33" spans="1:35" x14ac:dyDescent="0.25">
      <c r="A33" t="s">
        <v>148</v>
      </c>
      <c r="B33" t="s">
        <v>149</v>
      </c>
      <c r="C33" t="s">
        <v>97</v>
      </c>
      <c r="D33" t="s">
        <v>98</v>
      </c>
      <c r="E33" t="s">
        <v>99</v>
      </c>
      <c r="F33" t="s">
        <v>100</v>
      </c>
      <c r="G33" t="s">
        <v>97</v>
      </c>
      <c r="H33"/>
      <c r="I33" s="2">
        <v>0</v>
      </c>
      <c r="J33" s="2">
        <v>2736000</v>
      </c>
      <c r="K33" t="s">
        <v>101</v>
      </c>
      <c r="L33" t="s">
        <v>152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Y33" s="3"/>
      <c r="Z33" s="3"/>
      <c r="AA33" s="3"/>
      <c r="AB33" s="3"/>
      <c r="AC33" s="3"/>
      <c r="AD33" s="3"/>
      <c r="AE33" s="3"/>
      <c r="AG33" s="3"/>
      <c r="AI33" s="3"/>
    </row>
    <row r="34" spans="1:35" x14ac:dyDescent="0.25">
      <c r="A34" t="s">
        <v>148</v>
      </c>
      <c r="B34" t="s">
        <v>149</v>
      </c>
      <c r="C34" t="s">
        <v>127</v>
      </c>
      <c r="D34" t="s">
        <v>120</v>
      </c>
      <c r="E34" t="s">
        <v>127</v>
      </c>
      <c r="F34"/>
      <c r="G34"/>
      <c r="H34"/>
      <c r="I34" s="2">
        <v>6566400</v>
      </c>
      <c r="J34" s="2">
        <v>0</v>
      </c>
      <c r="K34" t="s">
        <v>101</v>
      </c>
      <c r="L34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Y34" s="3"/>
      <c r="Z34" s="3"/>
      <c r="AA34" s="3"/>
      <c r="AB34" s="3"/>
      <c r="AC34" s="3"/>
      <c r="AD34" s="3"/>
      <c r="AE34" s="3"/>
      <c r="AG34" s="3"/>
      <c r="AI34" s="3"/>
    </row>
    <row r="35" spans="1:35" x14ac:dyDescent="0.25">
      <c r="A35" t="s">
        <v>148</v>
      </c>
      <c r="B35" t="s">
        <v>149</v>
      </c>
      <c r="C35" t="s">
        <v>132</v>
      </c>
      <c r="D35" t="s">
        <v>98</v>
      </c>
      <c r="E35" t="s">
        <v>133</v>
      </c>
      <c r="F35" t="s">
        <v>132</v>
      </c>
      <c r="G35"/>
      <c r="H35"/>
      <c r="I35" s="2">
        <v>37764480</v>
      </c>
      <c r="J35" s="2">
        <v>0</v>
      </c>
      <c r="K35" t="s">
        <v>101</v>
      </c>
      <c r="L35" t="s">
        <v>102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Y35" s="3"/>
      <c r="Z35" s="3"/>
      <c r="AA35" s="3"/>
      <c r="AB35" s="3"/>
      <c r="AC35" s="3"/>
      <c r="AD35" s="3"/>
      <c r="AE35" s="3"/>
      <c r="AG35" s="3"/>
      <c r="AI35" s="3"/>
    </row>
    <row r="36" spans="1:35" x14ac:dyDescent="0.25">
      <c r="A36" t="s">
        <v>148</v>
      </c>
      <c r="B36" t="s">
        <v>149</v>
      </c>
      <c r="C36" t="s">
        <v>136</v>
      </c>
      <c r="D36" t="s">
        <v>98</v>
      </c>
      <c r="E36" t="s">
        <v>133</v>
      </c>
      <c r="F36" t="s">
        <v>136</v>
      </c>
      <c r="G36"/>
      <c r="H36"/>
      <c r="I36" s="2">
        <v>8755200</v>
      </c>
      <c r="J36" s="2">
        <v>0</v>
      </c>
      <c r="K36" t="s">
        <v>101</v>
      </c>
      <c r="L36" t="s">
        <v>102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Y36" s="3"/>
      <c r="Z36" s="3"/>
      <c r="AA36" s="3"/>
      <c r="AB36" s="3"/>
      <c r="AC36" s="3"/>
      <c r="AD36" s="3"/>
      <c r="AE36" s="3"/>
      <c r="AG36" s="3"/>
      <c r="AI36" s="3"/>
    </row>
    <row r="37" spans="1:35" x14ac:dyDescent="0.25">
      <c r="A37" t="s">
        <v>148</v>
      </c>
      <c r="B37" t="s">
        <v>149</v>
      </c>
      <c r="C37" t="s">
        <v>137</v>
      </c>
      <c r="D37" t="s">
        <v>98</v>
      </c>
      <c r="E37" t="s">
        <v>99</v>
      </c>
      <c r="F37" t="s">
        <v>100</v>
      </c>
      <c r="G37" t="s">
        <v>137</v>
      </c>
      <c r="H37"/>
      <c r="I37" s="2">
        <v>0</v>
      </c>
      <c r="J37" s="2">
        <v>53616000</v>
      </c>
      <c r="K37" t="s">
        <v>101</v>
      </c>
      <c r="L37" t="s">
        <v>152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Y37" s="3"/>
      <c r="Z37" s="3"/>
      <c r="AA37" s="3"/>
      <c r="AB37" s="3"/>
      <c r="AC37" s="3"/>
      <c r="AD37" s="3"/>
      <c r="AE37" s="3"/>
      <c r="AG37" s="3"/>
      <c r="AI37" s="3"/>
    </row>
    <row r="38" spans="1:35" x14ac:dyDescent="0.25">
      <c r="A38" t="s">
        <v>148</v>
      </c>
      <c r="B38" t="s">
        <v>149</v>
      </c>
      <c r="C38" t="s">
        <v>141</v>
      </c>
      <c r="D38" t="s">
        <v>98</v>
      </c>
      <c r="E38" t="s">
        <v>99</v>
      </c>
      <c r="F38" t="s">
        <v>100</v>
      </c>
      <c r="G38" t="s">
        <v>141</v>
      </c>
      <c r="H38"/>
      <c r="I38" s="2">
        <v>0</v>
      </c>
      <c r="J38" s="2">
        <v>12336000</v>
      </c>
      <c r="K38" t="s">
        <v>101</v>
      </c>
      <c r="L38" t="s">
        <v>152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Y38" s="3"/>
      <c r="Z38" s="3"/>
      <c r="AA38" s="3"/>
      <c r="AB38" s="3"/>
      <c r="AC38" s="3"/>
      <c r="AD38" s="3"/>
      <c r="AE38" s="3"/>
      <c r="AG38" s="3"/>
      <c r="AI38" s="3"/>
    </row>
    <row r="39" spans="1:35" x14ac:dyDescent="0.25">
      <c r="A39" t="s">
        <v>95</v>
      </c>
      <c r="B39" t="s">
        <v>96</v>
      </c>
      <c r="C39" t="s">
        <v>150</v>
      </c>
      <c r="D39" t="s">
        <v>98</v>
      </c>
      <c r="E39" t="s">
        <v>99</v>
      </c>
      <c r="F39" t="s">
        <v>100</v>
      </c>
      <c r="G39" t="s">
        <v>150</v>
      </c>
      <c r="H39"/>
      <c r="I39" s="2">
        <v>0</v>
      </c>
      <c r="J39" s="2">
        <v>3510000</v>
      </c>
      <c r="K39" t="s">
        <v>151</v>
      </c>
      <c r="L39" t="s">
        <v>152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Y39" s="3"/>
      <c r="Z39" s="3"/>
      <c r="AA39" s="3"/>
      <c r="AB39" s="3"/>
      <c r="AC39" s="3"/>
      <c r="AD39" s="3"/>
      <c r="AE39" s="3"/>
      <c r="AG39" s="3"/>
      <c r="AI39" s="3"/>
    </row>
    <row r="40" spans="1:35" x14ac:dyDescent="0.25">
      <c r="A40" t="s">
        <v>95</v>
      </c>
      <c r="B40" t="s">
        <v>96</v>
      </c>
      <c r="C40" t="s">
        <v>127</v>
      </c>
      <c r="D40" t="s">
        <v>120</v>
      </c>
      <c r="E40" t="s">
        <v>127</v>
      </c>
      <c r="F40"/>
      <c r="G40"/>
      <c r="H40"/>
      <c r="I40" s="2">
        <v>16848000</v>
      </c>
      <c r="J40" s="2">
        <v>0</v>
      </c>
      <c r="K40" t="s">
        <v>151</v>
      </c>
      <c r="L40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Y40" s="3"/>
      <c r="Z40" s="3"/>
      <c r="AA40" s="3"/>
      <c r="AB40" s="3"/>
      <c r="AC40" s="3"/>
      <c r="AD40" s="3"/>
      <c r="AE40" s="3"/>
      <c r="AG40" s="3"/>
      <c r="AI40" s="3"/>
    </row>
    <row r="41" spans="1:35" x14ac:dyDescent="0.25">
      <c r="A41" t="s">
        <v>95</v>
      </c>
      <c r="B41" t="s">
        <v>96</v>
      </c>
      <c r="C41" t="s">
        <v>153</v>
      </c>
      <c r="D41" t="s">
        <v>98</v>
      </c>
      <c r="E41" t="s">
        <v>99</v>
      </c>
      <c r="F41" t="s">
        <v>100</v>
      </c>
      <c r="G41" t="s">
        <v>153</v>
      </c>
      <c r="H41"/>
      <c r="I41" s="2">
        <v>0</v>
      </c>
      <c r="J41" s="2">
        <v>3510000</v>
      </c>
      <c r="K41" t="s">
        <v>151</v>
      </c>
      <c r="L41" t="s">
        <v>152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Y41" s="3"/>
      <c r="Z41" s="3"/>
      <c r="AA41" s="3"/>
      <c r="AB41" s="3"/>
      <c r="AC41" s="3"/>
      <c r="AD41" s="3"/>
      <c r="AE41" s="3"/>
      <c r="AG41" s="3"/>
      <c r="AI41" s="3"/>
    </row>
    <row r="42" spans="1:35" x14ac:dyDescent="0.25">
      <c r="A42" t="s">
        <v>95</v>
      </c>
      <c r="B42" t="s">
        <v>96</v>
      </c>
      <c r="C42" t="s">
        <v>132</v>
      </c>
      <c r="D42" t="s">
        <v>98</v>
      </c>
      <c r="E42" t="s">
        <v>133</v>
      </c>
      <c r="F42" t="s">
        <v>132</v>
      </c>
      <c r="G42"/>
      <c r="H42"/>
      <c r="I42" s="2">
        <v>64584000</v>
      </c>
      <c r="J42" s="2">
        <v>0</v>
      </c>
      <c r="K42" t="s">
        <v>151</v>
      </c>
      <c r="L42" t="s">
        <v>152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Y42" s="3"/>
      <c r="Z42" s="3"/>
      <c r="AA42" s="3"/>
      <c r="AB42" s="3"/>
      <c r="AC42" s="3"/>
      <c r="AD42" s="3"/>
      <c r="AE42" s="3"/>
      <c r="AG42" s="3"/>
      <c r="AI42" s="3"/>
    </row>
    <row r="43" spans="1:35" x14ac:dyDescent="0.25">
      <c r="A43" t="s">
        <v>95</v>
      </c>
      <c r="B43" t="s">
        <v>96</v>
      </c>
      <c r="C43" t="s">
        <v>147</v>
      </c>
      <c r="D43" t="s">
        <v>98</v>
      </c>
      <c r="E43" t="s">
        <v>133</v>
      </c>
      <c r="F43" t="s">
        <v>147</v>
      </c>
      <c r="G43"/>
      <c r="H43"/>
      <c r="I43" s="2">
        <v>2808000</v>
      </c>
      <c r="J43" s="2">
        <v>0</v>
      </c>
      <c r="K43" t="s">
        <v>151</v>
      </c>
      <c r="L43" t="s">
        <v>152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Y43" s="3"/>
      <c r="Z43" s="3"/>
      <c r="AA43" s="3"/>
      <c r="AB43" s="3"/>
      <c r="AC43" s="3"/>
      <c r="AD43" s="3"/>
      <c r="AE43" s="3"/>
      <c r="AG43" s="3"/>
      <c r="AI43" s="3"/>
    </row>
    <row r="44" spans="1:35" x14ac:dyDescent="0.25">
      <c r="A44" t="s">
        <v>95</v>
      </c>
      <c r="B44" t="s">
        <v>96</v>
      </c>
      <c r="C44" t="s">
        <v>136</v>
      </c>
      <c r="D44" t="s">
        <v>98</v>
      </c>
      <c r="E44" t="s">
        <v>133</v>
      </c>
      <c r="F44" t="s">
        <v>136</v>
      </c>
      <c r="G44"/>
      <c r="H44"/>
      <c r="I44" s="2">
        <v>11232000</v>
      </c>
      <c r="J44" s="2">
        <v>0</v>
      </c>
      <c r="K44" t="s">
        <v>151</v>
      </c>
      <c r="L44" t="s">
        <v>152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Y44" s="3"/>
      <c r="Z44" s="3"/>
      <c r="AA44" s="3"/>
      <c r="AB44" s="3"/>
      <c r="AC44" s="3"/>
      <c r="AD44" s="3"/>
      <c r="AE44" s="3"/>
      <c r="AG44" s="3"/>
      <c r="AI44" s="3"/>
    </row>
    <row r="45" spans="1:35" x14ac:dyDescent="0.25">
      <c r="A45" t="s">
        <v>95</v>
      </c>
      <c r="B45" t="s">
        <v>96</v>
      </c>
      <c r="C45" t="s">
        <v>137</v>
      </c>
      <c r="D45" t="s">
        <v>98</v>
      </c>
      <c r="E45" t="s">
        <v>99</v>
      </c>
      <c r="F45" t="s">
        <v>100</v>
      </c>
      <c r="G45" t="s">
        <v>137</v>
      </c>
      <c r="H45"/>
      <c r="I45" s="2">
        <v>0</v>
      </c>
      <c r="J45" s="2">
        <v>56160000</v>
      </c>
      <c r="K45" t="s">
        <v>151</v>
      </c>
      <c r="L45" t="s">
        <v>152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Y45" s="3"/>
      <c r="Z45" s="3"/>
      <c r="AA45" s="3"/>
      <c r="AB45" s="3"/>
      <c r="AC45" s="3"/>
      <c r="AD45" s="3"/>
      <c r="AE45" s="3"/>
      <c r="AG45" s="3"/>
      <c r="AI45" s="3"/>
    </row>
    <row r="46" spans="1:35" x14ac:dyDescent="0.25">
      <c r="A46" t="s">
        <v>142</v>
      </c>
      <c r="B46" t="s">
        <v>143</v>
      </c>
      <c r="C46" t="s">
        <v>150</v>
      </c>
      <c r="D46" t="s">
        <v>98</v>
      </c>
      <c r="E46" t="s">
        <v>99</v>
      </c>
      <c r="F46" t="s">
        <v>100</v>
      </c>
      <c r="G46" t="s">
        <v>150</v>
      </c>
      <c r="H46"/>
      <c r="I46" s="2">
        <v>0</v>
      </c>
      <c r="J46" s="2">
        <v>1820000</v>
      </c>
      <c r="K46" t="s">
        <v>151</v>
      </c>
      <c r="L46" t="s">
        <v>152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Y46" s="3"/>
      <c r="Z46" s="3"/>
      <c r="AA46" s="3"/>
      <c r="AB46" s="3"/>
      <c r="AC46" s="3"/>
      <c r="AD46" s="3"/>
      <c r="AE46" s="3"/>
      <c r="AG46" s="3"/>
      <c r="AI46" s="3"/>
    </row>
    <row r="47" spans="1:35" x14ac:dyDescent="0.25">
      <c r="A47" t="s">
        <v>142</v>
      </c>
      <c r="B47" t="s">
        <v>143</v>
      </c>
      <c r="C47" t="s">
        <v>127</v>
      </c>
      <c r="D47" t="s">
        <v>120</v>
      </c>
      <c r="E47" t="s">
        <v>127</v>
      </c>
      <c r="F47"/>
      <c r="G47"/>
      <c r="H47"/>
      <c r="I47" s="2">
        <v>8736000</v>
      </c>
      <c r="J47" s="2">
        <v>0</v>
      </c>
      <c r="K47" t="s">
        <v>151</v>
      </c>
      <c r="L47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Y47" s="3"/>
      <c r="Z47" s="3"/>
      <c r="AA47" s="3"/>
      <c r="AB47" s="3"/>
      <c r="AC47" s="3"/>
      <c r="AD47" s="3"/>
      <c r="AE47" s="3"/>
      <c r="AG47" s="3"/>
      <c r="AI47" s="3"/>
    </row>
    <row r="48" spans="1:35" x14ac:dyDescent="0.25">
      <c r="A48" t="s">
        <v>142</v>
      </c>
      <c r="B48" t="s">
        <v>143</v>
      </c>
      <c r="C48" t="s">
        <v>153</v>
      </c>
      <c r="D48" t="s">
        <v>98</v>
      </c>
      <c r="E48" t="s">
        <v>99</v>
      </c>
      <c r="F48" t="s">
        <v>100</v>
      </c>
      <c r="G48" t="s">
        <v>153</v>
      </c>
      <c r="H48"/>
      <c r="I48" s="2">
        <v>0</v>
      </c>
      <c r="J48" s="2">
        <v>1820000</v>
      </c>
      <c r="K48" t="s">
        <v>151</v>
      </c>
      <c r="L48" t="s">
        <v>152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Y48" s="3"/>
      <c r="Z48" s="3"/>
      <c r="AA48" s="3"/>
      <c r="AB48" s="3"/>
      <c r="AC48" s="3"/>
      <c r="AD48" s="3"/>
      <c r="AE48" s="3"/>
      <c r="AG48" s="3"/>
      <c r="AI48" s="3"/>
    </row>
    <row r="49" spans="1:35" x14ac:dyDescent="0.25">
      <c r="A49" t="s">
        <v>142</v>
      </c>
      <c r="B49" t="s">
        <v>143</v>
      </c>
      <c r="C49" t="s">
        <v>132</v>
      </c>
      <c r="D49" t="s">
        <v>98</v>
      </c>
      <c r="E49" t="s">
        <v>133</v>
      </c>
      <c r="F49" t="s">
        <v>132</v>
      </c>
      <c r="G49"/>
      <c r="H49"/>
      <c r="I49" s="2">
        <v>33488000</v>
      </c>
      <c r="J49" s="2">
        <v>0</v>
      </c>
      <c r="K49" t="s">
        <v>151</v>
      </c>
      <c r="L49" t="s">
        <v>152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Y49" s="3"/>
      <c r="Z49" s="3"/>
      <c r="AA49" s="3"/>
      <c r="AB49" s="3"/>
      <c r="AC49" s="3"/>
      <c r="AD49" s="3"/>
      <c r="AE49" s="3"/>
      <c r="AG49" s="3"/>
      <c r="AI49" s="3"/>
    </row>
    <row r="50" spans="1:35" x14ac:dyDescent="0.25">
      <c r="A50" t="s">
        <v>142</v>
      </c>
      <c r="B50" t="s">
        <v>143</v>
      </c>
      <c r="C50" t="s">
        <v>147</v>
      </c>
      <c r="D50" t="s">
        <v>98</v>
      </c>
      <c r="E50" t="s">
        <v>133</v>
      </c>
      <c r="F50" t="s">
        <v>147</v>
      </c>
      <c r="G50"/>
      <c r="H50"/>
      <c r="I50" s="2">
        <v>1456000</v>
      </c>
      <c r="J50" s="2">
        <v>0</v>
      </c>
      <c r="K50" t="s">
        <v>151</v>
      </c>
      <c r="L50" t="s">
        <v>152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Y50" s="3"/>
      <c r="Z50" s="3"/>
      <c r="AA50" s="3"/>
      <c r="AB50" s="3"/>
      <c r="AC50" s="3"/>
      <c r="AD50" s="3"/>
      <c r="AE50" s="3"/>
      <c r="AG50" s="3"/>
      <c r="AI50" s="3"/>
    </row>
    <row r="51" spans="1:35" x14ac:dyDescent="0.25">
      <c r="A51" t="s">
        <v>142</v>
      </c>
      <c r="B51" t="s">
        <v>143</v>
      </c>
      <c r="C51" t="s">
        <v>136</v>
      </c>
      <c r="D51" t="s">
        <v>98</v>
      </c>
      <c r="E51" t="s">
        <v>133</v>
      </c>
      <c r="F51" t="s">
        <v>136</v>
      </c>
      <c r="G51"/>
      <c r="H51"/>
      <c r="I51" s="2">
        <v>5824000</v>
      </c>
      <c r="J51" s="2">
        <v>0</v>
      </c>
      <c r="K51" t="s">
        <v>151</v>
      </c>
      <c r="L51" t="s">
        <v>152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Y51" s="3"/>
      <c r="Z51" s="3"/>
      <c r="AA51" s="3"/>
      <c r="AB51" s="3"/>
      <c r="AC51" s="3"/>
      <c r="AD51" s="3"/>
      <c r="AE51" s="3"/>
      <c r="AG51" s="3"/>
      <c r="AI51" s="3"/>
    </row>
    <row r="52" spans="1:35" x14ac:dyDescent="0.25">
      <c r="A52" t="s">
        <v>142</v>
      </c>
      <c r="B52" t="s">
        <v>143</v>
      </c>
      <c r="C52" t="s">
        <v>137</v>
      </c>
      <c r="D52" t="s">
        <v>98</v>
      </c>
      <c r="E52" t="s">
        <v>99</v>
      </c>
      <c r="F52" t="s">
        <v>100</v>
      </c>
      <c r="G52" t="s">
        <v>137</v>
      </c>
      <c r="H52"/>
      <c r="I52" s="2">
        <v>0</v>
      </c>
      <c r="J52" s="2">
        <v>29120000</v>
      </c>
      <c r="K52" t="s">
        <v>151</v>
      </c>
      <c r="L52" t="s">
        <v>152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Y52" s="3"/>
      <c r="Z52" s="3"/>
      <c r="AA52" s="3"/>
      <c r="AB52" s="3"/>
      <c r="AC52" s="3"/>
      <c r="AD52" s="3"/>
      <c r="AE52" s="3"/>
      <c r="AG52" s="3"/>
      <c r="AI52" s="3"/>
    </row>
    <row r="53" spans="1:35" x14ac:dyDescent="0.25">
      <c r="A53" t="s">
        <v>144</v>
      </c>
      <c r="B53" t="s">
        <v>145</v>
      </c>
      <c r="C53" t="s">
        <v>150</v>
      </c>
      <c r="D53" t="s">
        <v>98</v>
      </c>
      <c r="E53" t="s">
        <v>99</v>
      </c>
      <c r="F53" t="s">
        <v>100</v>
      </c>
      <c r="G53" t="s">
        <v>150</v>
      </c>
      <c r="H53"/>
      <c r="I53" s="2">
        <v>0</v>
      </c>
      <c r="J53" s="2">
        <v>3888000</v>
      </c>
      <c r="K53" t="s">
        <v>151</v>
      </c>
      <c r="L53" t="s">
        <v>152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Y53" s="3"/>
      <c r="Z53" s="3"/>
      <c r="AA53" s="3"/>
      <c r="AB53" s="3"/>
      <c r="AC53" s="3"/>
      <c r="AD53" s="3"/>
      <c r="AE53" s="3"/>
      <c r="AG53" s="3"/>
      <c r="AI53" s="3"/>
    </row>
    <row r="54" spans="1:35" x14ac:dyDescent="0.25">
      <c r="A54" t="s">
        <v>144</v>
      </c>
      <c r="B54" t="s">
        <v>145</v>
      </c>
      <c r="C54" t="s">
        <v>127</v>
      </c>
      <c r="D54" t="s">
        <v>120</v>
      </c>
      <c r="E54" t="s">
        <v>127</v>
      </c>
      <c r="F54"/>
      <c r="G54"/>
      <c r="H54"/>
      <c r="I54" s="2">
        <v>18662400</v>
      </c>
      <c r="J54" s="2">
        <v>0</v>
      </c>
      <c r="K54" t="s">
        <v>151</v>
      </c>
      <c r="L54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Y54" s="3"/>
      <c r="Z54" s="3"/>
      <c r="AA54" s="3"/>
      <c r="AB54" s="3"/>
      <c r="AC54" s="3"/>
      <c r="AD54" s="3"/>
      <c r="AE54" s="3"/>
      <c r="AG54" s="3"/>
      <c r="AI54" s="3"/>
    </row>
    <row r="55" spans="1:35" x14ac:dyDescent="0.25">
      <c r="A55" t="s">
        <v>144</v>
      </c>
      <c r="B55" t="s">
        <v>145</v>
      </c>
      <c r="C55" t="s">
        <v>153</v>
      </c>
      <c r="D55" t="s">
        <v>98</v>
      </c>
      <c r="E55" t="s">
        <v>99</v>
      </c>
      <c r="F55" t="s">
        <v>100</v>
      </c>
      <c r="G55" t="s">
        <v>153</v>
      </c>
      <c r="H55"/>
      <c r="I55" s="2">
        <v>0</v>
      </c>
      <c r="J55" s="2">
        <v>3888000</v>
      </c>
      <c r="K55" t="s">
        <v>151</v>
      </c>
      <c r="L55" t="s">
        <v>152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Y55" s="3"/>
      <c r="Z55" s="3"/>
      <c r="AA55" s="3"/>
      <c r="AB55" s="3"/>
      <c r="AC55" s="3"/>
      <c r="AD55" s="3"/>
      <c r="AE55" s="3"/>
      <c r="AG55" s="3"/>
      <c r="AI55" s="3"/>
    </row>
    <row r="56" spans="1:35" x14ac:dyDescent="0.25">
      <c r="A56" t="s">
        <v>144</v>
      </c>
      <c r="B56" t="s">
        <v>145</v>
      </c>
      <c r="C56" t="s">
        <v>132</v>
      </c>
      <c r="D56" t="s">
        <v>98</v>
      </c>
      <c r="E56" t="s">
        <v>133</v>
      </c>
      <c r="F56" t="s">
        <v>132</v>
      </c>
      <c r="G56"/>
      <c r="H56"/>
      <c r="I56" s="2">
        <v>71539200</v>
      </c>
      <c r="J56" s="2">
        <v>0</v>
      </c>
      <c r="K56" t="s">
        <v>151</v>
      </c>
      <c r="L56" t="s">
        <v>152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Y56" s="3"/>
      <c r="Z56" s="3"/>
      <c r="AA56" s="3"/>
      <c r="AB56" s="3"/>
      <c r="AC56" s="3"/>
      <c r="AD56" s="3"/>
      <c r="AE56" s="3"/>
      <c r="AG56" s="3"/>
      <c r="AI56" s="3"/>
    </row>
    <row r="57" spans="1:35" x14ac:dyDescent="0.25">
      <c r="A57" t="s">
        <v>144</v>
      </c>
      <c r="B57" t="s">
        <v>145</v>
      </c>
      <c r="C57" t="s">
        <v>147</v>
      </c>
      <c r="D57" t="s">
        <v>98</v>
      </c>
      <c r="E57" t="s">
        <v>133</v>
      </c>
      <c r="F57" t="s">
        <v>147</v>
      </c>
      <c r="G57"/>
      <c r="H57"/>
      <c r="I57" s="2">
        <v>2534400</v>
      </c>
      <c r="J57" s="2">
        <v>0</v>
      </c>
      <c r="K57" t="s">
        <v>151</v>
      </c>
      <c r="L57" t="s">
        <v>152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Y57" s="3"/>
      <c r="Z57" s="3"/>
      <c r="AA57" s="3"/>
      <c r="AB57" s="3"/>
      <c r="AC57" s="3"/>
      <c r="AD57" s="3"/>
      <c r="AE57" s="3"/>
      <c r="AG57" s="3"/>
      <c r="AI57" s="3"/>
    </row>
    <row r="58" spans="1:35" x14ac:dyDescent="0.25">
      <c r="A58" t="s">
        <v>144</v>
      </c>
      <c r="B58" t="s">
        <v>145</v>
      </c>
      <c r="C58" t="s">
        <v>136</v>
      </c>
      <c r="D58" t="s">
        <v>98</v>
      </c>
      <c r="E58" t="s">
        <v>133</v>
      </c>
      <c r="F58" t="s">
        <v>136</v>
      </c>
      <c r="G58"/>
      <c r="H58"/>
      <c r="I58" s="2">
        <v>12441600</v>
      </c>
      <c r="J58" s="2">
        <v>0</v>
      </c>
      <c r="K58" t="s">
        <v>151</v>
      </c>
      <c r="L58" t="s">
        <v>152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Y58" s="3"/>
      <c r="Z58" s="3"/>
      <c r="AA58" s="3"/>
      <c r="AB58" s="3"/>
      <c r="AC58" s="3"/>
      <c r="AD58" s="3"/>
      <c r="AE58" s="3"/>
      <c r="AG58" s="3"/>
      <c r="AI58" s="3"/>
    </row>
    <row r="59" spans="1:35" x14ac:dyDescent="0.25">
      <c r="A59" t="s">
        <v>144</v>
      </c>
      <c r="B59" t="s">
        <v>145</v>
      </c>
      <c r="C59" t="s">
        <v>137</v>
      </c>
      <c r="D59" t="s">
        <v>98</v>
      </c>
      <c r="E59" t="s">
        <v>99</v>
      </c>
      <c r="F59" t="s">
        <v>100</v>
      </c>
      <c r="G59" t="s">
        <v>137</v>
      </c>
      <c r="H59"/>
      <c r="I59" s="2">
        <v>0</v>
      </c>
      <c r="J59" s="2">
        <v>62208000</v>
      </c>
      <c r="K59" t="s">
        <v>151</v>
      </c>
      <c r="L59" t="s">
        <v>152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Y59" s="3"/>
      <c r="Z59" s="3"/>
      <c r="AA59" s="3"/>
      <c r="AB59" s="3"/>
      <c r="AC59" s="3"/>
      <c r="AD59" s="3"/>
      <c r="AE59" s="3"/>
      <c r="AG59" s="3"/>
      <c r="AI59" s="3"/>
    </row>
    <row r="60" spans="1:35" x14ac:dyDescent="0.25">
      <c r="A60" t="s">
        <v>148</v>
      </c>
      <c r="B60" t="s">
        <v>149</v>
      </c>
      <c r="C60" t="s">
        <v>150</v>
      </c>
      <c r="D60" t="s">
        <v>98</v>
      </c>
      <c r="E60" t="s">
        <v>99</v>
      </c>
      <c r="F60" t="s">
        <v>100</v>
      </c>
      <c r="G60" t="s">
        <v>150</v>
      </c>
      <c r="H60"/>
      <c r="I60" s="2">
        <v>0</v>
      </c>
      <c r="J60" s="2">
        <v>3888000</v>
      </c>
      <c r="K60" t="s">
        <v>151</v>
      </c>
      <c r="L60" t="s">
        <v>152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Y60" s="3"/>
      <c r="Z60" s="3"/>
      <c r="AA60" s="3"/>
      <c r="AB60" s="3"/>
      <c r="AC60" s="3"/>
      <c r="AD60" s="3"/>
      <c r="AE60" s="3"/>
      <c r="AG60" s="3"/>
      <c r="AI60" s="3"/>
    </row>
    <row r="61" spans="1:35" x14ac:dyDescent="0.25">
      <c r="A61" t="s">
        <v>148</v>
      </c>
      <c r="B61" t="s">
        <v>149</v>
      </c>
      <c r="C61" t="s">
        <v>127</v>
      </c>
      <c r="D61" t="s">
        <v>120</v>
      </c>
      <c r="E61" t="s">
        <v>127</v>
      </c>
      <c r="F61"/>
      <c r="G61"/>
      <c r="H61"/>
      <c r="I61" s="2">
        <v>18662400</v>
      </c>
      <c r="J61" s="2">
        <v>0</v>
      </c>
      <c r="K61" t="s">
        <v>151</v>
      </c>
      <c r="L61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Y61" s="3"/>
      <c r="Z61" s="3"/>
      <c r="AA61" s="3"/>
      <c r="AB61" s="3"/>
      <c r="AC61" s="3"/>
      <c r="AD61" s="3"/>
      <c r="AE61" s="3"/>
      <c r="AG61" s="3"/>
      <c r="AI61" s="3"/>
    </row>
    <row r="62" spans="1:35" x14ac:dyDescent="0.25">
      <c r="A62" t="s">
        <v>148</v>
      </c>
      <c r="B62" t="s">
        <v>149</v>
      </c>
      <c r="C62" t="s">
        <v>153</v>
      </c>
      <c r="D62" t="s">
        <v>98</v>
      </c>
      <c r="E62" t="s">
        <v>99</v>
      </c>
      <c r="F62" t="s">
        <v>100</v>
      </c>
      <c r="G62" t="s">
        <v>153</v>
      </c>
      <c r="H62"/>
      <c r="I62" s="2">
        <v>0</v>
      </c>
      <c r="J62" s="2">
        <v>3888000</v>
      </c>
      <c r="K62" t="s">
        <v>151</v>
      </c>
      <c r="L62" t="s">
        <v>152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Y62" s="3"/>
      <c r="Z62" s="3"/>
      <c r="AA62" s="3"/>
      <c r="AB62" s="3"/>
      <c r="AC62" s="3"/>
      <c r="AD62" s="3"/>
      <c r="AE62" s="3"/>
      <c r="AG62" s="3"/>
      <c r="AI62" s="3"/>
    </row>
    <row r="63" spans="1:35" x14ac:dyDescent="0.25">
      <c r="A63" t="s">
        <v>148</v>
      </c>
      <c r="B63" t="s">
        <v>149</v>
      </c>
      <c r="C63" t="s">
        <v>132</v>
      </c>
      <c r="D63" t="s">
        <v>98</v>
      </c>
      <c r="E63" t="s">
        <v>133</v>
      </c>
      <c r="F63" t="s">
        <v>132</v>
      </c>
      <c r="G63"/>
      <c r="H63"/>
      <c r="I63" s="2">
        <v>71539200</v>
      </c>
      <c r="J63" s="2">
        <v>0</v>
      </c>
      <c r="K63" t="s">
        <v>151</v>
      </c>
      <c r="L63" t="s">
        <v>152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Y63" s="3"/>
      <c r="Z63" s="3"/>
      <c r="AA63" s="3"/>
      <c r="AB63" s="3"/>
      <c r="AC63" s="3"/>
      <c r="AD63" s="3"/>
      <c r="AE63" s="3"/>
      <c r="AG63" s="3"/>
      <c r="AI63" s="3"/>
    </row>
    <row r="64" spans="1:35" x14ac:dyDescent="0.25">
      <c r="A64" t="s">
        <v>148</v>
      </c>
      <c r="B64" t="s">
        <v>149</v>
      </c>
      <c r="C64" t="s">
        <v>147</v>
      </c>
      <c r="D64" t="s">
        <v>98</v>
      </c>
      <c r="E64" t="s">
        <v>133</v>
      </c>
      <c r="F64" t="s">
        <v>147</v>
      </c>
      <c r="G64"/>
      <c r="H64"/>
      <c r="I64" s="2">
        <v>2534400</v>
      </c>
      <c r="J64" s="2">
        <v>0</v>
      </c>
      <c r="K64" t="s">
        <v>151</v>
      </c>
      <c r="L64" t="s">
        <v>152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Y64" s="3"/>
      <c r="Z64" s="3"/>
      <c r="AA64" s="3"/>
      <c r="AB64" s="3"/>
      <c r="AC64" s="3"/>
      <c r="AD64" s="3"/>
      <c r="AE64" s="3"/>
      <c r="AG64" s="3"/>
      <c r="AI64" s="3"/>
    </row>
    <row r="65" spans="1:35" x14ac:dyDescent="0.25">
      <c r="A65" t="s">
        <v>148</v>
      </c>
      <c r="B65" t="s">
        <v>149</v>
      </c>
      <c r="C65" t="s">
        <v>136</v>
      </c>
      <c r="D65" t="s">
        <v>98</v>
      </c>
      <c r="E65" t="s">
        <v>133</v>
      </c>
      <c r="F65" t="s">
        <v>136</v>
      </c>
      <c r="G65"/>
      <c r="H65"/>
      <c r="I65" s="2">
        <v>12441600</v>
      </c>
      <c r="J65" s="2">
        <v>0</v>
      </c>
      <c r="K65" t="s">
        <v>151</v>
      </c>
      <c r="L65" t="s">
        <v>152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Y65" s="3"/>
      <c r="Z65" s="3"/>
      <c r="AA65" s="3"/>
      <c r="AB65" s="3"/>
      <c r="AC65" s="3"/>
      <c r="AD65" s="3"/>
      <c r="AE65" s="3"/>
      <c r="AG65" s="3"/>
      <c r="AI65" s="3"/>
    </row>
    <row r="66" spans="1:35" x14ac:dyDescent="0.25">
      <c r="A66" t="s">
        <v>148</v>
      </c>
      <c r="B66" t="s">
        <v>149</v>
      </c>
      <c r="C66" t="s">
        <v>137</v>
      </c>
      <c r="D66" t="s">
        <v>98</v>
      </c>
      <c r="E66" t="s">
        <v>99</v>
      </c>
      <c r="F66" t="s">
        <v>100</v>
      </c>
      <c r="G66" t="s">
        <v>137</v>
      </c>
      <c r="H66"/>
      <c r="I66" s="2">
        <v>0</v>
      </c>
      <c r="J66" s="2">
        <v>62208000</v>
      </c>
      <c r="K66" t="s">
        <v>151</v>
      </c>
      <c r="L66" t="s">
        <v>152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Y66" s="3"/>
      <c r="Z66" s="3"/>
      <c r="AA66" s="3"/>
      <c r="AB66" s="3"/>
      <c r="AC66" s="3"/>
      <c r="AD66" s="3"/>
      <c r="AE66" s="3"/>
      <c r="AG66" s="3"/>
      <c r="AI66" s="3"/>
    </row>
    <row r="67" spans="1:35" x14ac:dyDescent="0.25">
      <c r="A67" t="s">
        <v>95</v>
      </c>
      <c r="B67" t="s">
        <v>96</v>
      </c>
      <c r="C67" t="s">
        <v>97</v>
      </c>
      <c r="D67" t="s">
        <v>98</v>
      </c>
      <c r="E67" t="s">
        <v>99</v>
      </c>
      <c r="F67" t="s">
        <v>100</v>
      </c>
      <c r="G67" t="s">
        <v>97</v>
      </c>
      <c r="H67"/>
      <c r="I67" s="2">
        <v>0</v>
      </c>
      <c r="J67" s="2">
        <v>208000</v>
      </c>
      <c r="K67" t="s">
        <v>154</v>
      </c>
      <c r="L67" t="s">
        <v>152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Y67" s="3"/>
      <c r="Z67" s="3"/>
      <c r="AA67" s="3"/>
      <c r="AB67" s="3"/>
      <c r="AC67" s="3"/>
      <c r="AD67" s="3"/>
      <c r="AE67" s="3"/>
      <c r="AG67" s="3"/>
      <c r="AI67" s="3"/>
    </row>
    <row r="68" spans="1:35" x14ac:dyDescent="0.25">
      <c r="A68" t="s">
        <v>95</v>
      </c>
      <c r="B68" t="s">
        <v>96</v>
      </c>
      <c r="C68" t="s">
        <v>127</v>
      </c>
      <c r="D68" t="s">
        <v>120</v>
      </c>
      <c r="E68" t="s">
        <v>127</v>
      </c>
      <c r="F68"/>
      <c r="G68"/>
      <c r="H68"/>
      <c r="I68" s="2">
        <v>499200</v>
      </c>
      <c r="J68" s="2">
        <v>0</v>
      </c>
      <c r="K68" t="s">
        <v>154</v>
      </c>
      <c r="L68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Y68" s="3"/>
      <c r="Z68" s="3"/>
      <c r="AA68" s="3"/>
      <c r="AB68" s="3"/>
      <c r="AC68" s="3"/>
      <c r="AD68" s="3"/>
      <c r="AE68" s="3"/>
      <c r="AG68" s="3"/>
      <c r="AI68" s="3"/>
    </row>
    <row r="69" spans="1:35" x14ac:dyDescent="0.25">
      <c r="A69" t="s">
        <v>95</v>
      </c>
      <c r="B69" t="s">
        <v>96</v>
      </c>
      <c r="C69" t="s">
        <v>132</v>
      </c>
      <c r="D69" t="s">
        <v>98</v>
      </c>
      <c r="E69" t="s">
        <v>133</v>
      </c>
      <c r="F69" t="s">
        <v>132</v>
      </c>
      <c r="G69"/>
      <c r="H69"/>
      <c r="I69" s="2">
        <v>2828800</v>
      </c>
      <c r="J69" s="2">
        <v>0</v>
      </c>
      <c r="K69" t="s">
        <v>154</v>
      </c>
      <c r="L69" t="s">
        <v>102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Y69" s="3"/>
      <c r="Z69" s="3"/>
      <c r="AA69" s="3"/>
      <c r="AB69" s="3"/>
      <c r="AC69" s="3"/>
      <c r="AD69" s="3"/>
      <c r="AE69" s="3"/>
      <c r="AG69" s="3"/>
      <c r="AI69" s="3"/>
    </row>
    <row r="70" spans="1:35" x14ac:dyDescent="0.25">
      <c r="A70" t="s">
        <v>95</v>
      </c>
      <c r="B70" t="s">
        <v>96</v>
      </c>
      <c r="C70" t="s">
        <v>136</v>
      </c>
      <c r="D70" t="s">
        <v>98</v>
      </c>
      <c r="E70" t="s">
        <v>133</v>
      </c>
      <c r="F70" t="s">
        <v>136</v>
      </c>
      <c r="G70"/>
      <c r="H70"/>
      <c r="I70" s="2">
        <v>665600</v>
      </c>
      <c r="J70" s="2">
        <v>0</v>
      </c>
      <c r="K70" t="s">
        <v>154</v>
      </c>
      <c r="L70" t="s">
        <v>102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Y70" s="3"/>
      <c r="Z70" s="3"/>
      <c r="AA70" s="3"/>
      <c r="AB70" s="3"/>
      <c r="AC70" s="3"/>
      <c r="AD70" s="3"/>
      <c r="AE70" s="3"/>
      <c r="AG70" s="3"/>
      <c r="AI70" s="3"/>
    </row>
    <row r="71" spans="1:35" x14ac:dyDescent="0.25">
      <c r="A71" t="s">
        <v>95</v>
      </c>
      <c r="B71" t="s">
        <v>96</v>
      </c>
      <c r="C71" t="s">
        <v>137</v>
      </c>
      <c r="D71" t="s">
        <v>98</v>
      </c>
      <c r="E71" t="s">
        <v>99</v>
      </c>
      <c r="F71" t="s">
        <v>100</v>
      </c>
      <c r="G71" t="s">
        <v>137</v>
      </c>
      <c r="H71"/>
      <c r="I71" s="2">
        <v>0</v>
      </c>
      <c r="J71" s="2">
        <v>3328000</v>
      </c>
      <c r="K71" t="s">
        <v>154</v>
      </c>
      <c r="L71" t="s">
        <v>152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Y71" s="3"/>
      <c r="Z71" s="3"/>
      <c r="AA71" s="3"/>
      <c r="AB71" s="3"/>
      <c r="AC71" s="3"/>
      <c r="AD71" s="3"/>
      <c r="AE71" s="3"/>
      <c r="AG71" s="3"/>
      <c r="AI71" s="3"/>
    </row>
    <row r="72" spans="1:35" x14ac:dyDescent="0.25">
      <c r="A72" t="s">
        <v>95</v>
      </c>
      <c r="B72" t="s">
        <v>96</v>
      </c>
      <c r="C72" t="s">
        <v>141</v>
      </c>
      <c r="D72" t="s">
        <v>98</v>
      </c>
      <c r="E72" t="s">
        <v>99</v>
      </c>
      <c r="F72" t="s">
        <v>100</v>
      </c>
      <c r="G72" t="s">
        <v>141</v>
      </c>
      <c r="H72"/>
      <c r="I72" s="2">
        <v>0</v>
      </c>
      <c r="J72" s="2">
        <v>208000</v>
      </c>
      <c r="K72" t="s">
        <v>154</v>
      </c>
      <c r="L72" t="s">
        <v>152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Y72" s="3"/>
      <c r="Z72" s="3"/>
      <c r="AA72" s="3"/>
      <c r="AB72" s="3"/>
      <c r="AC72" s="3"/>
      <c r="AD72" s="3"/>
      <c r="AE72" s="3"/>
      <c r="AG72" s="3"/>
      <c r="AI72" s="3"/>
    </row>
    <row r="73" spans="1:35" x14ac:dyDescent="0.25">
      <c r="A73" t="s">
        <v>144</v>
      </c>
      <c r="B73" t="s">
        <v>145</v>
      </c>
      <c r="C73" t="s">
        <v>97</v>
      </c>
      <c r="D73" t="s">
        <v>98</v>
      </c>
      <c r="E73" t="s">
        <v>99</v>
      </c>
      <c r="F73" t="s">
        <v>100</v>
      </c>
      <c r="G73" t="s">
        <v>97</v>
      </c>
      <c r="H73"/>
      <c r="I73" s="2">
        <v>0</v>
      </c>
      <c r="J73" s="2">
        <v>230400</v>
      </c>
      <c r="K73" t="s">
        <v>154</v>
      </c>
      <c r="L73" t="s">
        <v>152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Y73" s="3"/>
      <c r="Z73" s="3"/>
      <c r="AA73" s="3"/>
      <c r="AB73" s="3"/>
      <c r="AC73" s="3"/>
      <c r="AD73" s="3"/>
      <c r="AE73" s="3"/>
      <c r="AG73" s="3"/>
      <c r="AI73" s="3"/>
    </row>
    <row r="74" spans="1:35" x14ac:dyDescent="0.25">
      <c r="A74" t="s">
        <v>144</v>
      </c>
      <c r="B74" t="s">
        <v>145</v>
      </c>
      <c r="C74" t="s">
        <v>127</v>
      </c>
      <c r="D74" t="s">
        <v>120</v>
      </c>
      <c r="E74" t="s">
        <v>127</v>
      </c>
      <c r="F74"/>
      <c r="G74"/>
      <c r="H74"/>
      <c r="I74" s="2">
        <v>552960</v>
      </c>
      <c r="J74" s="2">
        <v>0</v>
      </c>
      <c r="K74" t="s">
        <v>154</v>
      </c>
      <c r="L74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Y74" s="3"/>
      <c r="Z74" s="3"/>
      <c r="AA74" s="3"/>
      <c r="AB74" s="3"/>
      <c r="AC74" s="3"/>
      <c r="AD74" s="3"/>
      <c r="AE74" s="3"/>
      <c r="AG74" s="3"/>
      <c r="AI74" s="3"/>
    </row>
    <row r="75" spans="1:35" x14ac:dyDescent="0.25">
      <c r="A75" t="s">
        <v>144</v>
      </c>
      <c r="B75" t="s">
        <v>145</v>
      </c>
      <c r="C75" t="s">
        <v>132</v>
      </c>
      <c r="D75" t="s">
        <v>98</v>
      </c>
      <c r="E75" t="s">
        <v>133</v>
      </c>
      <c r="F75" t="s">
        <v>132</v>
      </c>
      <c r="G75"/>
      <c r="H75"/>
      <c r="I75" s="2">
        <v>3133440</v>
      </c>
      <c r="J75" s="2">
        <v>0</v>
      </c>
      <c r="K75" t="s">
        <v>154</v>
      </c>
      <c r="L75" t="s">
        <v>102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Y75" s="3"/>
      <c r="Z75" s="3"/>
      <c r="AA75" s="3"/>
      <c r="AB75" s="3"/>
      <c r="AC75" s="3"/>
      <c r="AD75" s="3"/>
      <c r="AE75" s="3"/>
      <c r="AG75" s="3"/>
      <c r="AI75" s="3"/>
    </row>
    <row r="76" spans="1:35" x14ac:dyDescent="0.25">
      <c r="A76" t="s">
        <v>144</v>
      </c>
      <c r="B76" t="s">
        <v>145</v>
      </c>
      <c r="C76" t="s">
        <v>136</v>
      </c>
      <c r="D76" t="s">
        <v>98</v>
      </c>
      <c r="E76" t="s">
        <v>133</v>
      </c>
      <c r="F76" t="s">
        <v>136</v>
      </c>
      <c r="G76"/>
      <c r="H76"/>
      <c r="I76" s="2">
        <v>737280</v>
      </c>
      <c r="J76" s="2">
        <v>0</v>
      </c>
      <c r="K76" t="s">
        <v>154</v>
      </c>
      <c r="L76" t="s">
        <v>102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Y76" s="3"/>
      <c r="Z76" s="3"/>
      <c r="AA76" s="3"/>
      <c r="AB76" s="3"/>
      <c r="AC76" s="3"/>
      <c r="AD76" s="3"/>
      <c r="AE76" s="3"/>
      <c r="AG76" s="3"/>
      <c r="AI76" s="3"/>
    </row>
    <row r="77" spans="1:35" x14ac:dyDescent="0.25">
      <c r="A77" t="s">
        <v>144</v>
      </c>
      <c r="B77" t="s">
        <v>145</v>
      </c>
      <c r="C77" t="s">
        <v>137</v>
      </c>
      <c r="D77" t="s">
        <v>98</v>
      </c>
      <c r="E77" t="s">
        <v>99</v>
      </c>
      <c r="F77" t="s">
        <v>100</v>
      </c>
      <c r="G77" t="s">
        <v>137</v>
      </c>
      <c r="H77"/>
      <c r="I77" s="2">
        <v>0</v>
      </c>
      <c r="J77" s="2">
        <v>3686400</v>
      </c>
      <c r="K77" t="s">
        <v>154</v>
      </c>
      <c r="L77" t="s">
        <v>152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Y77" s="3"/>
      <c r="Z77" s="3"/>
      <c r="AA77" s="3"/>
      <c r="AB77" s="3"/>
      <c r="AC77" s="3"/>
      <c r="AD77" s="3"/>
      <c r="AE77" s="3"/>
      <c r="AG77" s="3"/>
      <c r="AI77" s="3"/>
    </row>
    <row r="78" spans="1:35" x14ac:dyDescent="0.25">
      <c r="A78" t="s">
        <v>144</v>
      </c>
      <c r="B78" t="s">
        <v>145</v>
      </c>
      <c r="C78" t="s">
        <v>141</v>
      </c>
      <c r="D78" t="s">
        <v>98</v>
      </c>
      <c r="E78" t="s">
        <v>99</v>
      </c>
      <c r="F78" t="s">
        <v>100</v>
      </c>
      <c r="G78" t="s">
        <v>141</v>
      </c>
      <c r="H78"/>
      <c r="I78" s="2">
        <v>0</v>
      </c>
      <c r="J78" s="2">
        <v>230400</v>
      </c>
      <c r="K78" t="s">
        <v>154</v>
      </c>
      <c r="L78" t="s">
        <v>152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Y78" s="3"/>
      <c r="Z78" s="3"/>
      <c r="AA78" s="3"/>
      <c r="AB78" s="3"/>
      <c r="AC78" s="3"/>
      <c r="AD78" s="3"/>
      <c r="AE78" s="3"/>
      <c r="AG78" s="3"/>
      <c r="AI78" s="3"/>
    </row>
    <row r="79" spans="1:35" x14ac:dyDescent="0.25">
      <c r="A79" t="s">
        <v>148</v>
      </c>
      <c r="B79" t="s">
        <v>149</v>
      </c>
      <c r="C79" t="s">
        <v>97</v>
      </c>
      <c r="D79" t="s">
        <v>98</v>
      </c>
      <c r="E79" t="s">
        <v>99</v>
      </c>
      <c r="F79" t="s">
        <v>100</v>
      </c>
      <c r="G79" t="s">
        <v>97</v>
      </c>
      <c r="H79"/>
      <c r="I79" s="2">
        <v>0</v>
      </c>
      <c r="J79" s="2">
        <v>230400</v>
      </c>
      <c r="K79" t="s">
        <v>154</v>
      </c>
      <c r="L79" t="s">
        <v>152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Y79" s="3"/>
      <c r="Z79" s="3"/>
      <c r="AA79" s="3"/>
      <c r="AB79" s="3"/>
      <c r="AC79" s="3"/>
      <c r="AD79" s="3"/>
      <c r="AE79" s="3"/>
      <c r="AG79" s="3"/>
      <c r="AI79" s="3"/>
    </row>
    <row r="80" spans="1:35" x14ac:dyDescent="0.25">
      <c r="A80" t="s">
        <v>148</v>
      </c>
      <c r="B80" t="s">
        <v>149</v>
      </c>
      <c r="C80" t="s">
        <v>127</v>
      </c>
      <c r="D80" t="s">
        <v>120</v>
      </c>
      <c r="E80" t="s">
        <v>127</v>
      </c>
      <c r="F80"/>
      <c r="G80"/>
      <c r="H80"/>
      <c r="I80" s="2">
        <v>552960</v>
      </c>
      <c r="J80" s="2">
        <v>0</v>
      </c>
      <c r="K80" t="s">
        <v>154</v>
      </c>
      <c r="L80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Y80" s="3"/>
      <c r="Z80" s="3"/>
      <c r="AA80" s="3"/>
      <c r="AB80" s="3"/>
      <c r="AC80" s="3"/>
      <c r="AD80" s="3"/>
      <c r="AE80" s="3"/>
      <c r="AG80" s="3"/>
      <c r="AI80" s="3"/>
    </row>
    <row r="81" spans="1:35" x14ac:dyDescent="0.25">
      <c r="A81" t="s">
        <v>148</v>
      </c>
      <c r="B81" t="s">
        <v>149</v>
      </c>
      <c r="C81" t="s">
        <v>132</v>
      </c>
      <c r="D81" t="s">
        <v>98</v>
      </c>
      <c r="E81" t="s">
        <v>133</v>
      </c>
      <c r="F81" t="s">
        <v>132</v>
      </c>
      <c r="G81"/>
      <c r="H81"/>
      <c r="I81" s="2">
        <v>3133440</v>
      </c>
      <c r="J81" s="2">
        <v>0</v>
      </c>
      <c r="K81" t="s">
        <v>154</v>
      </c>
      <c r="L81" t="s">
        <v>102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Y81" s="3"/>
      <c r="Z81" s="3"/>
      <c r="AA81" s="3"/>
      <c r="AB81" s="3"/>
      <c r="AC81" s="3"/>
      <c r="AD81" s="3"/>
      <c r="AE81" s="3"/>
      <c r="AG81" s="3"/>
      <c r="AI81" s="3"/>
    </row>
    <row r="82" spans="1:35" x14ac:dyDescent="0.25">
      <c r="A82" t="s">
        <v>148</v>
      </c>
      <c r="B82" t="s">
        <v>149</v>
      </c>
      <c r="C82" t="s">
        <v>147</v>
      </c>
      <c r="D82" t="s">
        <v>98</v>
      </c>
      <c r="E82" t="s">
        <v>133</v>
      </c>
      <c r="F82" t="s">
        <v>147</v>
      </c>
      <c r="G82"/>
      <c r="H82"/>
      <c r="I82" s="2">
        <v>580000</v>
      </c>
      <c r="J82" s="2">
        <v>0</v>
      </c>
      <c r="K82" t="s">
        <v>154</v>
      </c>
      <c r="L82" t="s">
        <v>102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Y82" s="3"/>
      <c r="Z82" s="3"/>
      <c r="AA82" s="3"/>
      <c r="AB82" s="3"/>
      <c r="AC82" s="3"/>
      <c r="AD82" s="3"/>
      <c r="AE82" s="3"/>
      <c r="AG82" s="3"/>
      <c r="AI82" s="3"/>
    </row>
    <row r="83" spans="1:35" x14ac:dyDescent="0.25">
      <c r="A83" t="s">
        <v>148</v>
      </c>
      <c r="B83" t="s">
        <v>149</v>
      </c>
      <c r="C83" t="s">
        <v>136</v>
      </c>
      <c r="D83" t="s">
        <v>98</v>
      </c>
      <c r="E83" t="s">
        <v>133</v>
      </c>
      <c r="F83" t="s">
        <v>136</v>
      </c>
      <c r="G83"/>
      <c r="H83"/>
      <c r="I83" s="2">
        <v>737280</v>
      </c>
      <c r="J83" s="2">
        <v>0</v>
      </c>
      <c r="K83" t="s">
        <v>154</v>
      </c>
      <c r="L83" t="s">
        <v>102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Y83" s="3"/>
      <c r="Z83" s="3"/>
      <c r="AA83" s="3"/>
      <c r="AB83" s="3"/>
      <c r="AC83" s="3"/>
      <c r="AD83" s="3"/>
      <c r="AE83" s="3"/>
      <c r="AG83" s="3"/>
      <c r="AI83" s="3"/>
    </row>
    <row r="84" spans="1:35" x14ac:dyDescent="0.25">
      <c r="A84" t="s">
        <v>148</v>
      </c>
      <c r="B84" t="s">
        <v>149</v>
      </c>
      <c r="C84" t="s">
        <v>137</v>
      </c>
      <c r="D84" t="s">
        <v>98</v>
      </c>
      <c r="E84" t="s">
        <v>99</v>
      </c>
      <c r="F84" t="s">
        <v>100</v>
      </c>
      <c r="G84" t="s">
        <v>137</v>
      </c>
      <c r="H84"/>
      <c r="I84" s="2">
        <v>0</v>
      </c>
      <c r="J84" s="2">
        <v>3686400</v>
      </c>
      <c r="K84" t="s">
        <v>154</v>
      </c>
      <c r="L84" t="s">
        <v>152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Y84" s="3"/>
      <c r="Z84" s="3"/>
      <c r="AA84" s="3"/>
      <c r="AB84" s="3"/>
      <c r="AC84" s="3"/>
      <c r="AD84" s="3"/>
      <c r="AE84" s="3"/>
      <c r="AG84" s="3"/>
      <c r="AI84" s="3"/>
    </row>
    <row r="85" spans="1:35" x14ac:dyDescent="0.25">
      <c r="A85" t="s">
        <v>148</v>
      </c>
      <c r="B85" t="s">
        <v>149</v>
      </c>
      <c r="C85" t="s">
        <v>141</v>
      </c>
      <c r="D85" t="s">
        <v>98</v>
      </c>
      <c r="E85" t="s">
        <v>99</v>
      </c>
      <c r="F85" t="s">
        <v>100</v>
      </c>
      <c r="G85" t="s">
        <v>141</v>
      </c>
      <c r="H85"/>
      <c r="I85" s="2">
        <v>0</v>
      </c>
      <c r="J85" s="2">
        <v>230400</v>
      </c>
      <c r="K85" t="s">
        <v>154</v>
      </c>
      <c r="L85" t="s">
        <v>152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Y85" s="3"/>
      <c r="Z85" s="3"/>
      <c r="AA85" s="3"/>
      <c r="AB85" s="3"/>
      <c r="AC85" s="3"/>
      <c r="AD85" s="3"/>
      <c r="AE85" s="3"/>
      <c r="AG85" s="3"/>
      <c r="AI85" s="3"/>
    </row>
    <row r="86" spans="1:35" x14ac:dyDescent="0.25">
      <c r="A86" t="s">
        <v>95</v>
      </c>
      <c r="B86" t="s">
        <v>96</v>
      </c>
      <c r="C86" t="s">
        <v>97</v>
      </c>
      <c r="D86" t="s">
        <v>98</v>
      </c>
      <c r="E86" t="s">
        <v>99</v>
      </c>
      <c r="F86" t="s">
        <v>100</v>
      </c>
      <c r="G86" t="s">
        <v>97</v>
      </c>
      <c r="H86"/>
      <c r="I86" s="2">
        <v>0</v>
      </c>
      <c r="J86" s="2">
        <v>416000</v>
      </c>
      <c r="K86" t="s">
        <v>162</v>
      </c>
      <c r="L86" t="s">
        <v>152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Y86" s="3"/>
      <c r="Z86" s="3"/>
      <c r="AA86" s="3"/>
      <c r="AB86" s="3"/>
      <c r="AC86" s="3"/>
      <c r="AD86" s="3"/>
      <c r="AE86" s="3"/>
      <c r="AG86" s="3"/>
      <c r="AI86" s="3"/>
    </row>
    <row r="87" spans="1:35" x14ac:dyDescent="0.25">
      <c r="A87" t="s">
        <v>95</v>
      </c>
      <c r="B87" t="s">
        <v>96</v>
      </c>
      <c r="C87" t="s">
        <v>127</v>
      </c>
      <c r="D87" t="s">
        <v>120</v>
      </c>
      <c r="E87" t="s">
        <v>127</v>
      </c>
      <c r="F87"/>
      <c r="G87"/>
      <c r="H87"/>
      <c r="I87" s="2">
        <v>998400</v>
      </c>
      <c r="J87" s="2">
        <v>0</v>
      </c>
      <c r="K87" t="s">
        <v>162</v>
      </c>
      <c r="L87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Y87" s="3"/>
      <c r="Z87" s="3"/>
      <c r="AA87" s="3"/>
      <c r="AB87" s="3"/>
      <c r="AC87" s="3"/>
      <c r="AD87" s="3"/>
      <c r="AE87" s="3"/>
      <c r="AG87" s="3"/>
      <c r="AI87" s="3"/>
    </row>
    <row r="88" spans="1:35" x14ac:dyDescent="0.25">
      <c r="A88" t="s">
        <v>95</v>
      </c>
      <c r="B88" t="s">
        <v>96</v>
      </c>
      <c r="C88" t="s">
        <v>132</v>
      </c>
      <c r="D88" t="s">
        <v>98</v>
      </c>
      <c r="E88" t="s">
        <v>133</v>
      </c>
      <c r="F88" t="s">
        <v>132</v>
      </c>
      <c r="G88"/>
      <c r="H88"/>
      <c r="I88" s="2">
        <v>5657600</v>
      </c>
      <c r="J88" s="2">
        <v>0</v>
      </c>
      <c r="K88" t="s">
        <v>162</v>
      </c>
      <c r="L88" t="s">
        <v>152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Y88" s="3"/>
      <c r="Z88" s="3"/>
      <c r="AA88" s="3"/>
      <c r="AB88" s="3"/>
      <c r="AC88" s="3"/>
      <c r="AD88" s="3"/>
      <c r="AE88" s="3"/>
      <c r="AG88" s="3"/>
      <c r="AI88" s="3"/>
    </row>
    <row r="89" spans="1:35" x14ac:dyDescent="0.25">
      <c r="A89" t="s">
        <v>95</v>
      </c>
      <c r="B89" t="s">
        <v>96</v>
      </c>
      <c r="C89" t="s">
        <v>136</v>
      </c>
      <c r="D89" t="s">
        <v>98</v>
      </c>
      <c r="E89" t="s">
        <v>133</v>
      </c>
      <c r="F89" t="s">
        <v>136</v>
      </c>
      <c r="G89"/>
      <c r="H89"/>
      <c r="I89" s="2">
        <v>1331200</v>
      </c>
      <c r="J89" s="2">
        <v>0</v>
      </c>
      <c r="K89" t="s">
        <v>162</v>
      </c>
      <c r="L89" t="s">
        <v>152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Y89" s="3"/>
      <c r="Z89" s="3"/>
      <c r="AA89" s="3"/>
      <c r="AB89" s="3"/>
      <c r="AC89" s="3"/>
      <c r="AD89" s="3"/>
      <c r="AE89" s="3"/>
      <c r="AG89" s="3"/>
      <c r="AI89" s="3"/>
    </row>
    <row r="90" spans="1:35" x14ac:dyDescent="0.25">
      <c r="A90" t="s">
        <v>95</v>
      </c>
      <c r="B90" t="s">
        <v>96</v>
      </c>
      <c r="C90" t="s">
        <v>137</v>
      </c>
      <c r="D90" t="s">
        <v>98</v>
      </c>
      <c r="E90" t="s">
        <v>99</v>
      </c>
      <c r="F90" t="s">
        <v>100</v>
      </c>
      <c r="G90" t="s">
        <v>137</v>
      </c>
      <c r="H90"/>
      <c r="I90" s="2">
        <v>0</v>
      </c>
      <c r="J90" s="2">
        <v>6656000</v>
      </c>
      <c r="K90" t="s">
        <v>162</v>
      </c>
      <c r="L90" t="s">
        <v>152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Y90" s="3"/>
      <c r="Z90" s="3"/>
      <c r="AA90" s="3"/>
      <c r="AB90" s="3"/>
      <c r="AC90" s="3"/>
      <c r="AD90" s="3"/>
      <c r="AE90" s="3"/>
      <c r="AG90" s="3"/>
      <c r="AI90" s="3"/>
    </row>
    <row r="91" spans="1:35" x14ac:dyDescent="0.25">
      <c r="A91" t="s">
        <v>95</v>
      </c>
      <c r="B91" t="s">
        <v>96</v>
      </c>
      <c r="C91" t="s">
        <v>141</v>
      </c>
      <c r="D91" t="s">
        <v>98</v>
      </c>
      <c r="E91" t="s">
        <v>99</v>
      </c>
      <c r="F91" t="s">
        <v>100</v>
      </c>
      <c r="G91" t="s">
        <v>141</v>
      </c>
      <c r="H91"/>
      <c r="I91" s="2">
        <v>0</v>
      </c>
      <c r="J91" s="2">
        <v>416000</v>
      </c>
      <c r="K91" t="s">
        <v>162</v>
      </c>
      <c r="L91" t="s">
        <v>152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Y91" s="3"/>
      <c r="Z91" s="3"/>
      <c r="AA91" s="3"/>
      <c r="AB91" s="3"/>
      <c r="AC91" s="3"/>
      <c r="AD91" s="3"/>
      <c r="AE91" s="3"/>
      <c r="AG91" s="3"/>
      <c r="AI91" s="3"/>
    </row>
    <row r="92" spans="1:35" x14ac:dyDescent="0.25">
      <c r="A92" t="s">
        <v>144</v>
      </c>
      <c r="B92" t="s">
        <v>145</v>
      </c>
      <c r="C92" t="s">
        <v>97</v>
      </c>
      <c r="D92" t="s">
        <v>98</v>
      </c>
      <c r="E92" t="s">
        <v>99</v>
      </c>
      <c r="F92" t="s">
        <v>100</v>
      </c>
      <c r="G92" t="s">
        <v>97</v>
      </c>
      <c r="H92"/>
      <c r="I92" s="2">
        <v>0</v>
      </c>
      <c r="J92" s="2">
        <v>460800</v>
      </c>
      <c r="K92" t="s">
        <v>162</v>
      </c>
      <c r="L92" t="s">
        <v>152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Y92" s="3"/>
      <c r="Z92" s="3"/>
      <c r="AA92" s="3"/>
      <c r="AB92" s="3"/>
      <c r="AC92" s="3"/>
      <c r="AD92" s="3"/>
      <c r="AE92" s="3"/>
      <c r="AG92" s="3"/>
      <c r="AI92" s="3"/>
    </row>
    <row r="93" spans="1:35" x14ac:dyDescent="0.25">
      <c r="A93" t="s">
        <v>144</v>
      </c>
      <c r="B93" t="s">
        <v>145</v>
      </c>
      <c r="C93" t="s">
        <v>127</v>
      </c>
      <c r="D93" t="s">
        <v>120</v>
      </c>
      <c r="E93" t="s">
        <v>127</v>
      </c>
      <c r="F93"/>
      <c r="G93"/>
      <c r="H93"/>
      <c r="I93" s="2">
        <v>1105920</v>
      </c>
      <c r="J93" s="2">
        <v>0</v>
      </c>
      <c r="K93" t="s">
        <v>162</v>
      </c>
      <c r="L9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Y93" s="3"/>
      <c r="Z93" s="3"/>
      <c r="AA93" s="3"/>
      <c r="AB93" s="3"/>
      <c r="AC93" s="3"/>
      <c r="AD93" s="3"/>
      <c r="AE93" s="3"/>
      <c r="AG93" s="3"/>
      <c r="AI93" s="3"/>
    </row>
    <row r="94" spans="1:35" x14ac:dyDescent="0.25">
      <c r="A94" t="s">
        <v>144</v>
      </c>
      <c r="B94" t="s">
        <v>145</v>
      </c>
      <c r="C94" t="s">
        <v>132</v>
      </c>
      <c r="D94" t="s">
        <v>98</v>
      </c>
      <c r="E94" t="s">
        <v>133</v>
      </c>
      <c r="F94" t="s">
        <v>132</v>
      </c>
      <c r="G94"/>
      <c r="H94"/>
      <c r="I94" s="2">
        <v>6266880</v>
      </c>
      <c r="J94" s="2">
        <v>0</v>
      </c>
      <c r="K94" t="s">
        <v>162</v>
      </c>
      <c r="L94" t="s">
        <v>152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Y94" s="3"/>
      <c r="Z94" s="3"/>
      <c r="AA94" s="3"/>
      <c r="AB94" s="3"/>
      <c r="AC94" s="3"/>
      <c r="AD94" s="3"/>
      <c r="AE94" s="3"/>
      <c r="AG94" s="3"/>
      <c r="AI94" s="3"/>
    </row>
    <row r="95" spans="1:35" x14ac:dyDescent="0.25">
      <c r="A95" t="s">
        <v>144</v>
      </c>
      <c r="B95" t="s">
        <v>145</v>
      </c>
      <c r="C95" t="s">
        <v>136</v>
      </c>
      <c r="D95" t="s">
        <v>98</v>
      </c>
      <c r="E95" t="s">
        <v>133</v>
      </c>
      <c r="F95" t="s">
        <v>136</v>
      </c>
      <c r="G95"/>
      <c r="H95"/>
      <c r="I95" s="2">
        <v>1474560</v>
      </c>
      <c r="J95" s="2">
        <v>0</v>
      </c>
      <c r="K95" t="s">
        <v>162</v>
      </c>
      <c r="L95" t="s">
        <v>152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Y95" s="3"/>
      <c r="Z95" s="3"/>
      <c r="AA95" s="3"/>
      <c r="AB95" s="3"/>
      <c r="AC95" s="3"/>
      <c r="AD95" s="3"/>
      <c r="AE95" s="3"/>
      <c r="AG95" s="3"/>
      <c r="AI95" s="3"/>
    </row>
    <row r="96" spans="1:35" x14ac:dyDescent="0.25">
      <c r="A96" t="s">
        <v>144</v>
      </c>
      <c r="B96" t="s">
        <v>145</v>
      </c>
      <c r="C96" t="s">
        <v>137</v>
      </c>
      <c r="D96" t="s">
        <v>98</v>
      </c>
      <c r="E96" t="s">
        <v>99</v>
      </c>
      <c r="F96" t="s">
        <v>100</v>
      </c>
      <c r="G96" t="s">
        <v>137</v>
      </c>
      <c r="H96"/>
      <c r="I96" s="2">
        <v>0</v>
      </c>
      <c r="J96" s="2">
        <v>7372800</v>
      </c>
      <c r="K96" t="s">
        <v>162</v>
      </c>
      <c r="L96" t="s">
        <v>152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Y96" s="3"/>
      <c r="Z96" s="3"/>
      <c r="AA96" s="3"/>
      <c r="AB96" s="3"/>
      <c r="AC96" s="3"/>
      <c r="AD96" s="3"/>
      <c r="AE96" s="3"/>
      <c r="AG96" s="3"/>
      <c r="AI96" s="3"/>
    </row>
    <row r="97" spans="1:35" x14ac:dyDescent="0.25">
      <c r="A97" t="s">
        <v>144</v>
      </c>
      <c r="B97" t="s">
        <v>145</v>
      </c>
      <c r="C97" t="s">
        <v>141</v>
      </c>
      <c r="D97" t="s">
        <v>98</v>
      </c>
      <c r="E97" t="s">
        <v>99</v>
      </c>
      <c r="F97" t="s">
        <v>100</v>
      </c>
      <c r="G97" t="s">
        <v>141</v>
      </c>
      <c r="H97"/>
      <c r="I97" s="2">
        <v>0</v>
      </c>
      <c r="J97" s="2">
        <v>460800</v>
      </c>
      <c r="K97" t="s">
        <v>162</v>
      </c>
      <c r="L97" t="s">
        <v>152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Y97" s="3"/>
      <c r="Z97" s="3"/>
      <c r="AA97" s="3"/>
      <c r="AB97" s="3"/>
      <c r="AC97" s="3"/>
      <c r="AD97" s="3"/>
      <c r="AE97" s="3"/>
      <c r="AG97" s="3"/>
      <c r="AI97" s="3"/>
    </row>
    <row r="98" spans="1:35" x14ac:dyDescent="0.25">
      <c r="A98" t="s">
        <v>148</v>
      </c>
      <c r="B98" t="s">
        <v>149</v>
      </c>
      <c r="C98" t="s">
        <v>97</v>
      </c>
      <c r="D98" t="s">
        <v>98</v>
      </c>
      <c r="E98" t="s">
        <v>99</v>
      </c>
      <c r="F98" t="s">
        <v>100</v>
      </c>
      <c r="G98" t="s">
        <v>97</v>
      </c>
      <c r="H98"/>
      <c r="I98" s="2">
        <v>0</v>
      </c>
      <c r="J98" s="2">
        <v>460800</v>
      </c>
      <c r="K98" t="s">
        <v>162</v>
      </c>
      <c r="L98" t="s">
        <v>152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Y98" s="3"/>
      <c r="Z98" s="3"/>
      <c r="AA98" s="3"/>
      <c r="AB98" s="3"/>
      <c r="AC98" s="3"/>
      <c r="AD98" s="3"/>
      <c r="AE98" s="3"/>
      <c r="AG98" s="3"/>
      <c r="AI98" s="3"/>
    </row>
    <row r="99" spans="1:35" x14ac:dyDescent="0.25">
      <c r="A99" t="s">
        <v>148</v>
      </c>
      <c r="B99" t="s">
        <v>149</v>
      </c>
      <c r="C99" t="s">
        <v>127</v>
      </c>
      <c r="D99" t="s">
        <v>120</v>
      </c>
      <c r="E99" t="s">
        <v>127</v>
      </c>
      <c r="F99"/>
      <c r="G99"/>
      <c r="H99"/>
      <c r="I99" s="2">
        <v>1105920</v>
      </c>
      <c r="J99" s="2">
        <v>0</v>
      </c>
      <c r="K99" t="s">
        <v>162</v>
      </c>
      <c r="L99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Y99" s="3"/>
      <c r="Z99" s="3"/>
      <c r="AA99" s="3"/>
      <c r="AB99" s="3"/>
      <c r="AC99" s="3"/>
      <c r="AD99" s="3"/>
      <c r="AE99" s="3"/>
      <c r="AG99" s="3"/>
      <c r="AI99" s="3"/>
    </row>
    <row r="100" spans="1:35" x14ac:dyDescent="0.25">
      <c r="A100" t="s">
        <v>148</v>
      </c>
      <c r="B100" t="s">
        <v>149</v>
      </c>
      <c r="C100" t="s">
        <v>132</v>
      </c>
      <c r="D100" t="s">
        <v>98</v>
      </c>
      <c r="E100" t="s">
        <v>133</v>
      </c>
      <c r="F100" t="s">
        <v>132</v>
      </c>
      <c r="G100"/>
      <c r="H100"/>
      <c r="I100" s="2">
        <v>6266880</v>
      </c>
      <c r="J100" s="2">
        <v>0</v>
      </c>
      <c r="K100" t="s">
        <v>162</v>
      </c>
      <c r="L100" t="s">
        <v>152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Y100" s="3"/>
      <c r="Z100" s="3"/>
      <c r="AA100" s="3"/>
      <c r="AB100" s="3"/>
      <c r="AC100" s="3"/>
      <c r="AD100" s="3"/>
      <c r="AE100" s="3"/>
      <c r="AG100" s="3"/>
      <c r="AI100" s="3"/>
    </row>
    <row r="101" spans="1:35" x14ac:dyDescent="0.25">
      <c r="A101" t="s">
        <v>148</v>
      </c>
      <c r="B101" t="s">
        <v>149</v>
      </c>
      <c r="C101" t="s">
        <v>136</v>
      </c>
      <c r="D101" t="s">
        <v>98</v>
      </c>
      <c r="E101" t="s">
        <v>133</v>
      </c>
      <c r="F101" t="s">
        <v>136</v>
      </c>
      <c r="G101"/>
      <c r="H101"/>
      <c r="I101" s="2">
        <v>1474560</v>
      </c>
      <c r="J101" s="2">
        <v>0</v>
      </c>
      <c r="K101" t="s">
        <v>162</v>
      </c>
      <c r="L101" t="s">
        <v>152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Y101" s="3"/>
      <c r="Z101" s="3"/>
      <c r="AA101" s="3"/>
      <c r="AB101" s="3"/>
      <c r="AC101" s="3"/>
      <c r="AD101" s="3"/>
      <c r="AE101" s="3"/>
      <c r="AG101" s="3"/>
      <c r="AI101" s="3"/>
    </row>
    <row r="102" spans="1:35" x14ac:dyDescent="0.25">
      <c r="A102" t="s">
        <v>148</v>
      </c>
      <c r="B102" t="s">
        <v>149</v>
      </c>
      <c r="C102" t="s">
        <v>137</v>
      </c>
      <c r="D102" t="s">
        <v>98</v>
      </c>
      <c r="E102" t="s">
        <v>99</v>
      </c>
      <c r="F102" t="s">
        <v>100</v>
      </c>
      <c r="G102" t="s">
        <v>137</v>
      </c>
      <c r="H102"/>
      <c r="I102" s="2">
        <v>0</v>
      </c>
      <c r="J102" s="2">
        <v>7372800</v>
      </c>
      <c r="K102" t="s">
        <v>162</v>
      </c>
      <c r="L102" t="s">
        <v>152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Y102" s="3"/>
      <c r="Z102" s="3"/>
      <c r="AA102" s="3"/>
      <c r="AB102" s="3"/>
      <c r="AC102" s="3"/>
      <c r="AD102" s="3"/>
      <c r="AE102" s="3"/>
      <c r="AG102" s="3"/>
      <c r="AI102" s="3"/>
    </row>
    <row r="103" spans="1:35" x14ac:dyDescent="0.25">
      <c r="A103" t="s">
        <v>148</v>
      </c>
      <c r="B103" t="s">
        <v>149</v>
      </c>
      <c r="C103" t="s">
        <v>141</v>
      </c>
      <c r="D103" t="s">
        <v>98</v>
      </c>
      <c r="E103" t="s">
        <v>99</v>
      </c>
      <c r="F103" t="s">
        <v>100</v>
      </c>
      <c r="G103" t="s">
        <v>141</v>
      </c>
      <c r="H103"/>
      <c r="I103" s="2">
        <v>0</v>
      </c>
      <c r="J103" s="2">
        <v>460800</v>
      </c>
      <c r="K103" t="s">
        <v>162</v>
      </c>
      <c r="L103" t="s">
        <v>152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Y103" s="3"/>
      <c r="Z103" s="3"/>
      <c r="AA103" s="3"/>
      <c r="AB103" s="3"/>
      <c r="AC103" s="3"/>
      <c r="AD103" s="3"/>
      <c r="AE103" s="3"/>
      <c r="AG103" s="3"/>
      <c r="AI103" s="3"/>
    </row>
    <row r="104" spans="1:35" x14ac:dyDescent="0.25">
      <c r="A104" t="s">
        <v>95</v>
      </c>
      <c r="B104" t="s">
        <v>96</v>
      </c>
      <c r="C104" t="s">
        <v>97</v>
      </c>
      <c r="D104" t="s">
        <v>98</v>
      </c>
      <c r="E104" t="s">
        <v>99</v>
      </c>
      <c r="F104" t="s">
        <v>100</v>
      </c>
      <c r="G104" t="s">
        <v>97</v>
      </c>
      <c r="H104"/>
      <c r="I104" s="2">
        <v>0</v>
      </c>
      <c r="J104" s="2">
        <v>208000</v>
      </c>
      <c r="K104" t="s">
        <v>163</v>
      </c>
      <c r="L104" t="s">
        <v>152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Y104" s="3"/>
      <c r="Z104" s="3"/>
      <c r="AA104" s="3"/>
      <c r="AB104" s="3"/>
      <c r="AC104" s="3"/>
      <c r="AD104" s="3"/>
      <c r="AE104" s="3"/>
      <c r="AG104" s="3"/>
      <c r="AI104" s="3"/>
    </row>
    <row r="105" spans="1:35" x14ac:dyDescent="0.25">
      <c r="A105" t="s">
        <v>95</v>
      </c>
      <c r="B105" t="s">
        <v>96</v>
      </c>
      <c r="C105" t="s">
        <v>127</v>
      </c>
      <c r="D105" t="s">
        <v>120</v>
      </c>
      <c r="E105" t="s">
        <v>127</v>
      </c>
      <c r="F105"/>
      <c r="G105"/>
      <c r="H105"/>
      <c r="I105" s="2">
        <v>499200</v>
      </c>
      <c r="J105" s="2">
        <v>0</v>
      </c>
      <c r="K105" t="s">
        <v>163</v>
      </c>
      <c r="L105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Y105" s="3"/>
      <c r="Z105" s="3"/>
      <c r="AA105" s="3"/>
      <c r="AB105" s="3"/>
      <c r="AC105" s="3"/>
      <c r="AD105" s="3"/>
      <c r="AE105" s="3"/>
      <c r="AG105" s="3"/>
      <c r="AI105" s="3"/>
    </row>
    <row r="106" spans="1:35" x14ac:dyDescent="0.25">
      <c r="A106" t="s">
        <v>95</v>
      </c>
      <c r="B106" t="s">
        <v>96</v>
      </c>
      <c r="C106" t="s">
        <v>132</v>
      </c>
      <c r="D106" t="s">
        <v>98</v>
      </c>
      <c r="E106" t="s">
        <v>133</v>
      </c>
      <c r="F106" t="s">
        <v>132</v>
      </c>
      <c r="G106"/>
      <c r="H106"/>
      <c r="I106" s="2">
        <v>2828800</v>
      </c>
      <c r="J106" s="2">
        <v>0</v>
      </c>
      <c r="K106" t="s">
        <v>163</v>
      </c>
      <c r="L106" t="s">
        <v>102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Y106" s="3"/>
      <c r="Z106" s="3"/>
      <c r="AA106" s="3"/>
      <c r="AB106" s="3"/>
      <c r="AC106" s="3"/>
      <c r="AD106" s="3"/>
      <c r="AE106" s="3"/>
      <c r="AG106" s="3"/>
      <c r="AI106" s="3"/>
    </row>
    <row r="107" spans="1:35" x14ac:dyDescent="0.25">
      <c r="A107" t="s">
        <v>95</v>
      </c>
      <c r="B107" t="s">
        <v>96</v>
      </c>
      <c r="C107" t="s">
        <v>136</v>
      </c>
      <c r="D107" t="s">
        <v>98</v>
      </c>
      <c r="E107" t="s">
        <v>133</v>
      </c>
      <c r="F107" t="s">
        <v>136</v>
      </c>
      <c r="G107"/>
      <c r="H107"/>
      <c r="I107" s="2">
        <v>665600</v>
      </c>
      <c r="J107" s="2">
        <v>0</v>
      </c>
      <c r="K107" t="s">
        <v>163</v>
      </c>
      <c r="L107" t="s">
        <v>102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Y107" s="3"/>
      <c r="Z107" s="3"/>
      <c r="AA107" s="3"/>
      <c r="AB107" s="3"/>
      <c r="AC107" s="3"/>
      <c r="AD107" s="3"/>
      <c r="AE107" s="3"/>
      <c r="AG107" s="3"/>
      <c r="AI107" s="3"/>
    </row>
    <row r="108" spans="1:35" x14ac:dyDescent="0.25">
      <c r="A108" t="s">
        <v>95</v>
      </c>
      <c r="B108" t="s">
        <v>96</v>
      </c>
      <c r="C108" t="s">
        <v>137</v>
      </c>
      <c r="D108" t="s">
        <v>98</v>
      </c>
      <c r="E108" t="s">
        <v>99</v>
      </c>
      <c r="F108" t="s">
        <v>100</v>
      </c>
      <c r="G108" t="s">
        <v>137</v>
      </c>
      <c r="H108"/>
      <c r="I108" s="2">
        <v>0</v>
      </c>
      <c r="J108" s="2">
        <v>3328000</v>
      </c>
      <c r="K108" t="s">
        <v>163</v>
      </c>
      <c r="L108" t="s">
        <v>152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Y108" s="3"/>
      <c r="Z108" s="3"/>
      <c r="AA108" s="3"/>
      <c r="AB108" s="3"/>
      <c r="AC108" s="3"/>
      <c r="AD108" s="3"/>
      <c r="AE108" s="3"/>
      <c r="AG108" s="3"/>
      <c r="AI108" s="3"/>
    </row>
    <row r="109" spans="1:35" x14ac:dyDescent="0.25">
      <c r="A109" t="s">
        <v>95</v>
      </c>
      <c r="B109" t="s">
        <v>96</v>
      </c>
      <c r="C109" t="s">
        <v>141</v>
      </c>
      <c r="D109" t="s">
        <v>98</v>
      </c>
      <c r="E109" t="s">
        <v>99</v>
      </c>
      <c r="F109" t="s">
        <v>100</v>
      </c>
      <c r="G109" t="s">
        <v>141</v>
      </c>
      <c r="H109"/>
      <c r="I109" s="2">
        <v>0</v>
      </c>
      <c r="J109" s="2">
        <v>208000</v>
      </c>
      <c r="K109" t="s">
        <v>163</v>
      </c>
      <c r="L109" t="s">
        <v>152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Y109" s="3"/>
      <c r="Z109" s="3"/>
      <c r="AA109" s="3"/>
      <c r="AB109" s="3"/>
      <c r="AC109" s="3"/>
      <c r="AD109" s="3"/>
      <c r="AE109" s="3"/>
      <c r="AG109" s="3"/>
      <c r="AI109" s="3"/>
    </row>
    <row r="110" spans="1:35" x14ac:dyDescent="0.25">
      <c r="A110" t="s">
        <v>144</v>
      </c>
      <c r="B110" t="s">
        <v>145</v>
      </c>
      <c r="C110" t="s">
        <v>97</v>
      </c>
      <c r="D110" t="s">
        <v>98</v>
      </c>
      <c r="E110" t="s">
        <v>99</v>
      </c>
      <c r="F110" t="s">
        <v>100</v>
      </c>
      <c r="G110" t="s">
        <v>97</v>
      </c>
      <c r="H110"/>
      <c r="I110" s="2">
        <v>0</v>
      </c>
      <c r="J110" s="2">
        <v>230400</v>
      </c>
      <c r="K110" t="s">
        <v>163</v>
      </c>
      <c r="L110" t="s">
        <v>152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Y110" s="3"/>
      <c r="Z110" s="3"/>
      <c r="AA110" s="3"/>
      <c r="AB110" s="3"/>
      <c r="AC110" s="3"/>
      <c r="AD110" s="3"/>
      <c r="AE110" s="3"/>
      <c r="AG110" s="3"/>
      <c r="AI110" s="3"/>
    </row>
    <row r="111" spans="1:35" x14ac:dyDescent="0.25">
      <c r="A111" t="s">
        <v>144</v>
      </c>
      <c r="B111" t="s">
        <v>145</v>
      </c>
      <c r="C111" t="s">
        <v>127</v>
      </c>
      <c r="D111" t="s">
        <v>120</v>
      </c>
      <c r="E111" t="s">
        <v>127</v>
      </c>
      <c r="F111"/>
      <c r="G111"/>
      <c r="H111"/>
      <c r="I111" s="2">
        <v>552960</v>
      </c>
      <c r="J111" s="2">
        <v>0</v>
      </c>
      <c r="K111" t="s">
        <v>163</v>
      </c>
      <c r="L111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Y111" s="3"/>
      <c r="Z111" s="3"/>
      <c r="AA111" s="3"/>
      <c r="AB111" s="3"/>
      <c r="AC111" s="3"/>
      <c r="AD111" s="3"/>
      <c r="AE111" s="3"/>
      <c r="AG111" s="3"/>
      <c r="AI111" s="3"/>
    </row>
    <row r="112" spans="1:35" x14ac:dyDescent="0.25">
      <c r="A112" t="s">
        <v>144</v>
      </c>
      <c r="B112" t="s">
        <v>145</v>
      </c>
      <c r="C112" t="s">
        <v>132</v>
      </c>
      <c r="D112" t="s">
        <v>98</v>
      </c>
      <c r="E112" t="s">
        <v>133</v>
      </c>
      <c r="F112" t="s">
        <v>132</v>
      </c>
      <c r="G112"/>
      <c r="H112"/>
      <c r="I112" s="2">
        <v>3133440</v>
      </c>
      <c r="J112" s="2">
        <v>0</v>
      </c>
      <c r="K112" t="s">
        <v>163</v>
      </c>
      <c r="L112" t="s">
        <v>102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Y112" s="3"/>
      <c r="Z112" s="3"/>
      <c r="AA112" s="3"/>
      <c r="AB112" s="3"/>
      <c r="AC112" s="3"/>
      <c r="AD112" s="3"/>
      <c r="AE112" s="3"/>
      <c r="AG112" s="3"/>
      <c r="AI112" s="3"/>
    </row>
    <row r="113" spans="1:35" x14ac:dyDescent="0.25">
      <c r="A113" t="s">
        <v>144</v>
      </c>
      <c r="B113" t="s">
        <v>145</v>
      </c>
      <c r="C113" t="s">
        <v>136</v>
      </c>
      <c r="D113" t="s">
        <v>98</v>
      </c>
      <c r="E113" t="s">
        <v>133</v>
      </c>
      <c r="F113" t="s">
        <v>136</v>
      </c>
      <c r="G113"/>
      <c r="H113"/>
      <c r="I113" s="2">
        <v>737280</v>
      </c>
      <c r="J113" s="2">
        <v>0</v>
      </c>
      <c r="K113" t="s">
        <v>163</v>
      </c>
      <c r="L113" t="s">
        <v>102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Y113" s="3"/>
      <c r="Z113" s="3"/>
      <c r="AA113" s="3"/>
      <c r="AB113" s="3"/>
      <c r="AC113" s="3"/>
      <c r="AD113" s="3"/>
      <c r="AE113" s="3"/>
      <c r="AG113" s="3"/>
      <c r="AI113" s="3"/>
    </row>
    <row r="114" spans="1:35" x14ac:dyDescent="0.25">
      <c r="A114" t="s">
        <v>144</v>
      </c>
      <c r="B114" t="s">
        <v>145</v>
      </c>
      <c r="C114" t="s">
        <v>137</v>
      </c>
      <c r="D114" t="s">
        <v>98</v>
      </c>
      <c r="E114" t="s">
        <v>99</v>
      </c>
      <c r="F114" t="s">
        <v>100</v>
      </c>
      <c r="G114" t="s">
        <v>137</v>
      </c>
      <c r="H114"/>
      <c r="I114" s="2">
        <v>0</v>
      </c>
      <c r="J114" s="2">
        <v>3686400</v>
      </c>
      <c r="K114" t="s">
        <v>163</v>
      </c>
      <c r="L114" t="s">
        <v>152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Y114" s="3"/>
      <c r="Z114" s="3"/>
      <c r="AA114" s="3"/>
      <c r="AB114" s="3"/>
      <c r="AC114" s="3"/>
      <c r="AD114" s="3"/>
      <c r="AE114" s="3"/>
      <c r="AG114" s="3"/>
      <c r="AI114" s="3"/>
    </row>
    <row r="115" spans="1:35" x14ac:dyDescent="0.25">
      <c r="A115" t="s">
        <v>144</v>
      </c>
      <c r="B115" t="s">
        <v>145</v>
      </c>
      <c r="C115" t="s">
        <v>141</v>
      </c>
      <c r="D115" t="s">
        <v>98</v>
      </c>
      <c r="E115" t="s">
        <v>99</v>
      </c>
      <c r="F115" t="s">
        <v>100</v>
      </c>
      <c r="G115" t="s">
        <v>141</v>
      </c>
      <c r="H115"/>
      <c r="I115" s="2">
        <v>0</v>
      </c>
      <c r="J115" s="2">
        <v>230400</v>
      </c>
      <c r="K115" t="s">
        <v>163</v>
      </c>
      <c r="L115" t="s">
        <v>152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Y115" s="3"/>
      <c r="Z115" s="3"/>
      <c r="AA115" s="3"/>
      <c r="AB115" s="3"/>
      <c r="AC115" s="3"/>
      <c r="AD115" s="3"/>
      <c r="AE115" s="3"/>
      <c r="AG115" s="3"/>
      <c r="AI115" s="3"/>
    </row>
    <row r="116" spans="1:35" x14ac:dyDescent="0.25">
      <c r="A116" t="s">
        <v>148</v>
      </c>
      <c r="B116" t="s">
        <v>149</v>
      </c>
      <c r="C116" t="s">
        <v>97</v>
      </c>
      <c r="D116" t="s">
        <v>98</v>
      </c>
      <c r="E116" t="s">
        <v>99</v>
      </c>
      <c r="F116" t="s">
        <v>100</v>
      </c>
      <c r="G116" t="s">
        <v>97</v>
      </c>
      <c r="H116"/>
      <c r="I116" s="2">
        <v>0</v>
      </c>
      <c r="J116" s="2">
        <v>230400</v>
      </c>
      <c r="K116" t="s">
        <v>163</v>
      </c>
      <c r="L116" t="s">
        <v>152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Y116" s="3"/>
      <c r="Z116" s="3"/>
      <c r="AA116" s="3"/>
      <c r="AB116" s="3"/>
      <c r="AC116" s="3"/>
      <c r="AD116" s="3"/>
      <c r="AE116" s="3"/>
      <c r="AG116" s="3"/>
      <c r="AI116" s="3"/>
    </row>
    <row r="117" spans="1:35" x14ac:dyDescent="0.25">
      <c r="A117" t="s">
        <v>148</v>
      </c>
      <c r="B117" t="s">
        <v>149</v>
      </c>
      <c r="C117" t="s">
        <v>127</v>
      </c>
      <c r="D117" t="s">
        <v>120</v>
      </c>
      <c r="E117" t="s">
        <v>127</v>
      </c>
      <c r="F117"/>
      <c r="G117"/>
      <c r="H117"/>
      <c r="I117" s="2">
        <v>552960</v>
      </c>
      <c r="J117" s="2">
        <v>0</v>
      </c>
      <c r="K117" t="s">
        <v>163</v>
      </c>
      <c r="L117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Y117" s="3"/>
      <c r="Z117" s="3"/>
      <c r="AA117" s="3"/>
      <c r="AB117" s="3"/>
      <c r="AC117" s="3"/>
      <c r="AD117" s="3"/>
      <c r="AE117" s="3"/>
      <c r="AG117" s="3"/>
      <c r="AI117" s="3"/>
    </row>
    <row r="118" spans="1:35" x14ac:dyDescent="0.25">
      <c r="A118" t="s">
        <v>148</v>
      </c>
      <c r="B118" t="s">
        <v>149</v>
      </c>
      <c r="C118" t="s">
        <v>132</v>
      </c>
      <c r="D118" t="s">
        <v>98</v>
      </c>
      <c r="E118" t="s">
        <v>133</v>
      </c>
      <c r="F118" t="s">
        <v>132</v>
      </c>
      <c r="G118"/>
      <c r="H118"/>
      <c r="I118" s="2">
        <v>3133440</v>
      </c>
      <c r="J118" s="2">
        <v>0</v>
      </c>
      <c r="K118" t="s">
        <v>163</v>
      </c>
      <c r="L118" t="s">
        <v>102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Y118" s="3"/>
      <c r="Z118" s="3"/>
      <c r="AA118" s="3"/>
      <c r="AB118" s="3"/>
      <c r="AC118" s="3"/>
      <c r="AD118" s="3"/>
      <c r="AE118" s="3"/>
      <c r="AG118" s="3"/>
      <c r="AI118" s="3"/>
    </row>
    <row r="119" spans="1:35" x14ac:dyDescent="0.25">
      <c r="A119" t="s">
        <v>148</v>
      </c>
      <c r="B119" t="s">
        <v>149</v>
      </c>
      <c r="C119" t="s">
        <v>136</v>
      </c>
      <c r="D119" t="s">
        <v>98</v>
      </c>
      <c r="E119" t="s">
        <v>133</v>
      </c>
      <c r="F119" t="s">
        <v>136</v>
      </c>
      <c r="G119"/>
      <c r="H119"/>
      <c r="I119" s="2">
        <v>737280</v>
      </c>
      <c r="J119" s="2">
        <v>0</v>
      </c>
      <c r="K119" t="s">
        <v>163</v>
      </c>
      <c r="L119" t="s">
        <v>102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Y119" s="3"/>
      <c r="Z119" s="3"/>
      <c r="AA119" s="3"/>
      <c r="AB119" s="3"/>
      <c r="AC119" s="3"/>
      <c r="AD119" s="3"/>
      <c r="AE119" s="3"/>
      <c r="AG119" s="3"/>
      <c r="AI119" s="3"/>
    </row>
    <row r="120" spans="1:35" x14ac:dyDescent="0.25">
      <c r="A120" t="s">
        <v>148</v>
      </c>
      <c r="B120" t="s">
        <v>149</v>
      </c>
      <c r="C120" t="s">
        <v>137</v>
      </c>
      <c r="D120" t="s">
        <v>98</v>
      </c>
      <c r="E120" t="s">
        <v>99</v>
      </c>
      <c r="F120" t="s">
        <v>100</v>
      </c>
      <c r="G120" t="s">
        <v>137</v>
      </c>
      <c r="H120"/>
      <c r="I120" s="2">
        <v>0</v>
      </c>
      <c r="J120" s="2">
        <v>3686400</v>
      </c>
      <c r="K120" t="s">
        <v>163</v>
      </c>
      <c r="L120" t="s">
        <v>152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Y120" s="3"/>
      <c r="Z120" s="3"/>
      <c r="AA120" s="3"/>
      <c r="AB120" s="3"/>
      <c r="AC120" s="3"/>
      <c r="AD120" s="3"/>
      <c r="AE120" s="3"/>
      <c r="AG120" s="3"/>
      <c r="AI120" s="3"/>
    </row>
    <row r="121" spans="1:35" x14ac:dyDescent="0.25">
      <c r="A121" t="s">
        <v>148</v>
      </c>
      <c r="B121" t="s">
        <v>149</v>
      </c>
      <c r="C121" t="s">
        <v>141</v>
      </c>
      <c r="D121" t="s">
        <v>98</v>
      </c>
      <c r="E121" t="s">
        <v>99</v>
      </c>
      <c r="F121" t="s">
        <v>100</v>
      </c>
      <c r="G121" t="s">
        <v>141</v>
      </c>
      <c r="H121"/>
      <c r="I121" s="2">
        <v>0</v>
      </c>
      <c r="J121" s="2">
        <v>230400</v>
      </c>
      <c r="K121" t="s">
        <v>163</v>
      </c>
      <c r="L121" t="s">
        <v>152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Y121" s="3"/>
      <c r="Z121" s="3"/>
      <c r="AA121" s="3"/>
      <c r="AB121" s="3"/>
      <c r="AC121" s="3"/>
      <c r="AD121" s="3"/>
      <c r="AE121" s="3"/>
      <c r="AG121" s="3"/>
      <c r="AI121" s="3"/>
    </row>
    <row r="122" spans="1:35" x14ac:dyDescent="0.25">
      <c r="A122" t="s">
        <v>95</v>
      </c>
      <c r="B122" t="s">
        <v>96</v>
      </c>
      <c r="C122" t="s">
        <v>97</v>
      </c>
      <c r="D122" t="s">
        <v>98</v>
      </c>
      <c r="E122" t="s">
        <v>99</v>
      </c>
      <c r="F122" t="s">
        <v>100</v>
      </c>
      <c r="G122" t="s">
        <v>97</v>
      </c>
      <c r="H122"/>
      <c r="I122" s="2">
        <v>0</v>
      </c>
      <c r="J122" s="2">
        <v>208000</v>
      </c>
      <c r="K122" t="s">
        <v>164</v>
      </c>
      <c r="L122" t="s">
        <v>152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Y122" s="3"/>
      <c r="Z122" s="3"/>
      <c r="AA122" s="3"/>
      <c r="AB122" s="3"/>
      <c r="AC122" s="3"/>
      <c r="AD122" s="3"/>
      <c r="AE122" s="3"/>
      <c r="AG122" s="3"/>
      <c r="AI122" s="3"/>
    </row>
    <row r="123" spans="1:35" x14ac:dyDescent="0.25">
      <c r="A123" t="s">
        <v>95</v>
      </c>
      <c r="B123" t="s">
        <v>96</v>
      </c>
      <c r="C123" t="s">
        <v>127</v>
      </c>
      <c r="D123" t="s">
        <v>120</v>
      </c>
      <c r="E123" t="s">
        <v>127</v>
      </c>
      <c r="F123"/>
      <c r="G123"/>
      <c r="H123"/>
      <c r="I123" s="2">
        <v>499200</v>
      </c>
      <c r="J123" s="2">
        <v>0</v>
      </c>
      <c r="K123" t="s">
        <v>164</v>
      </c>
      <c r="L12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Y123" s="3"/>
      <c r="Z123" s="3"/>
      <c r="AA123" s="3"/>
      <c r="AB123" s="3"/>
      <c r="AC123" s="3"/>
      <c r="AD123" s="3"/>
      <c r="AE123" s="3"/>
      <c r="AG123" s="3"/>
      <c r="AI123" s="3"/>
    </row>
    <row r="124" spans="1:35" x14ac:dyDescent="0.25">
      <c r="A124" t="s">
        <v>95</v>
      </c>
      <c r="B124" t="s">
        <v>96</v>
      </c>
      <c r="C124" t="s">
        <v>132</v>
      </c>
      <c r="D124" t="s">
        <v>98</v>
      </c>
      <c r="E124" t="s">
        <v>133</v>
      </c>
      <c r="F124" t="s">
        <v>132</v>
      </c>
      <c r="G124"/>
      <c r="H124"/>
      <c r="I124" s="2">
        <v>2828800</v>
      </c>
      <c r="J124" s="2">
        <v>0</v>
      </c>
      <c r="K124" t="s">
        <v>164</v>
      </c>
      <c r="L124" t="s">
        <v>152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Y124" s="3"/>
      <c r="Z124" s="3"/>
      <c r="AA124" s="3"/>
      <c r="AB124" s="3"/>
      <c r="AC124" s="3"/>
      <c r="AD124" s="3"/>
      <c r="AE124" s="3"/>
      <c r="AG124" s="3"/>
      <c r="AI124" s="3"/>
    </row>
    <row r="125" spans="1:35" x14ac:dyDescent="0.25">
      <c r="A125" t="s">
        <v>95</v>
      </c>
      <c r="B125" t="s">
        <v>96</v>
      </c>
      <c r="C125" t="s">
        <v>136</v>
      </c>
      <c r="D125" t="s">
        <v>98</v>
      </c>
      <c r="E125" t="s">
        <v>133</v>
      </c>
      <c r="F125" t="s">
        <v>136</v>
      </c>
      <c r="G125"/>
      <c r="H125"/>
      <c r="I125" s="2">
        <v>665600</v>
      </c>
      <c r="J125" s="2">
        <v>0</v>
      </c>
      <c r="K125" t="s">
        <v>164</v>
      </c>
      <c r="L125" t="s">
        <v>152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Y125" s="3"/>
      <c r="Z125" s="3"/>
      <c r="AA125" s="3"/>
      <c r="AB125" s="3"/>
      <c r="AC125" s="3"/>
      <c r="AD125" s="3"/>
      <c r="AE125" s="3"/>
      <c r="AG125" s="3"/>
      <c r="AI125" s="3"/>
    </row>
    <row r="126" spans="1:35" x14ac:dyDescent="0.25">
      <c r="A126" t="s">
        <v>95</v>
      </c>
      <c r="B126" t="s">
        <v>96</v>
      </c>
      <c r="C126" t="s">
        <v>137</v>
      </c>
      <c r="D126" t="s">
        <v>98</v>
      </c>
      <c r="E126" t="s">
        <v>99</v>
      </c>
      <c r="F126" t="s">
        <v>100</v>
      </c>
      <c r="G126" t="s">
        <v>137</v>
      </c>
      <c r="H126"/>
      <c r="I126" s="2">
        <v>0</v>
      </c>
      <c r="J126" s="2">
        <v>3328000</v>
      </c>
      <c r="K126" t="s">
        <v>164</v>
      </c>
      <c r="L126" t="s">
        <v>152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Y126" s="3"/>
      <c r="Z126" s="3"/>
      <c r="AA126" s="3"/>
      <c r="AB126" s="3"/>
      <c r="AC126" s="3"/>
      <c r="AD126" s="3"/>
      <c r="AE126" s="3"/>
      <c r="AG126" s="3"/>
      <c r="AI126" s="3"/>
    </row>
    <row r="127" spans="1:35" x14ac:dyDescent="0.25">
      <c r="A127" t="s">
        <v>95</v>
      </c>
      <c r="B127" t="s">
        <v>96</v>
      </c>
      <c r="C127" t="s">
        <v>141</v>
      </c>
      <c r="D127" t="s">
        <v>98</v>
      </c>
      <c r="E127" t="s">
        <v>99</v>
      </c>
      <c r="F127" t="s">
        <v>100</v>
      </c>
      <c r="G127" t="s">
        <v>141</v>
      </c>
      <c r="H127"/>
      <c r="I127" s="2">
        <v>0</v>
      </c>
      <c r="J127" s="2">
        <v>208000</v>
      </c>
      <c r="K127" t="s">
        <v>164</v>
      </c>
      <c r="L127" t="s">
        <v>152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Y127" s="3"/>
      <c r="Z127" s="3"/>
      <c r="AA127" s="3"/>
      <c r="AB127" s="3"/>
      <c r="AC127" s="3"/>
      <c r="AD127" s="3"/>
      <c r="AE127" s="3"/>
      <c r="AG127" s="3"/>
      <c r="AI127" s="3"/>
    </row>
    <row r="128" spans="1:35" x14ac:dyDescent="0.25">
      <c r="A128" t="s">
        <v>144</v>
      </c>
      <c r="B128" t="s">
        <v>145</v>
      </c>
      <c r="C128" t="s">
        <v>97</v>
      </c>
      <c r="D128" t="s">
        <v>98</v>
      </c>
      <c r="E128" t="s">
        <v>99</v>
      </c>
      <c r="F128" t="s">
        <v>100</v>
      </c>
      <c r="G128" t="s">
        <v>97</v>
      </c>
      <c r="H128"/>
      <c r="I128" s="2">
        <v>0</v>
      </c>
      <c r="J128" s="2">
        <v>230400</v>
      </c>
      <c r="K128" t="s">
        <v>164</v>
      </c>
      <c r="L128" t="s">
        <v>152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Y128" s="3"/>
      <c r="Z128" s="3"/>
      <c r="AA128" s="3"/>
      <c r="AB128" s="3"/>
      <c r="AC128" s="3"/>
      <c r="AD128" s="3"/>
      <c r="AE128" s="3"/>
      <c r="AG128" s="3"/>
      <c r="AI128" s="3"/>
    </row>
    <row r="129" spans="1:35" x14ac:dyDescent="0.25">
      <c r="A129" t="s">
        <v>144</v>
      </c>
      <c r="B129" t="s">
        <v>145</v>
      </c>
      <c r="C129" t="s">
        <v>127</v>
      </c>
      <c r="D129" t="s">
        <v>120</v>
      </c>
      <c r="E129" t="s">
        <v>127</v>
      </c>
      <c r="F129"/>
      <c r="G129"/>
      <c r="H129"/>
      <c r="I129" s="2">
        <v>552960</v>
      </c>
      <c r="J129" s="2">
        <v>0</v>
      </c>
      <c r="K129" t="s">
        <v>164</v>
      </c>
      <c r="L129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Y129" s="3"/>
      <c r="Z129" s="3"/>
      <c r="AA129" s="3"/>
      <c r="AB129" s="3"/>
      <c r="AC129" s="3"/>
      <c r="AD129" s="3"/>
      <c r="AE129" s="3"/>
      <c r="AG129" s="3"/>
      <c r="AI129" s="3"/>
    </row>
    <row r="130" spans="1:35" x14ac:dyDescent="0.25">
      <c r="A130" t="s">
        <v>144</v>
      </c>
      <c r="B130" t="s">
        <v>145</v>
      </c>
      <c r="C130" t="s">
        <v>132</v>
      </c>
      <c r="D130" t="s">
        <v>98</v>
      </c>
      <c r="E130" t="s">
        <v>133</v>
      </c>
      <c r="F130" t="s">
        <v>132</v>
      </c>
      <c r="G130"/>
      <c r="H130"/>
      <c r="I130" s="2">
        <v>3133440</v>
      </c>
      <c r="J130" s="2">
        <v>0</v>
      </c>
      <c r="K130" t="s">
        <v>164</v>
      </c>
      <c r="L130" t="s">
        <v>152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Y130" s="3"/>
      <c r="Z130" s="3"/>
      <c r="AA130" s="3"/>
      <c r="AB130" s="3"/>
      <c r="AC130" s="3"/>
      <c r="AD130" s="3"/>
      <c r="AE130" s="3"/>
      <c r="AG130" s="3"/>
      <c r="AI130" s="3"/>
    </row>
    <row r="131" spans="1:35" x14ac:dyDescent="0.25">
      <c r="A131" t="s">
        <v>144</v>
      </c>
      <c r="B131" t="s">
        <v>145</v>
      </c>
      <c r="C131" t="s">
        <v>136</v>
      </c>
      <c r="D131" t="s">
        <v>98</v>
      </c>
      <c r="E131" t="s">
        <v>133</v>
      </c>
      <c r="F131" t="s">
        <v>136</v>
      </c>
      <c r="G131"/>
      <c r="H131"/>
      <c r="I131" s="2">
        <v>737280</v>
      </c>
      <c r="J131" s="2">
        <v>0</v>
      </c>
      <c r="K131" t="s">
        <v>164</v>
      </c>
      <c r="L131" t="s">
        <v>152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Y131" s="3"/>
      <c r="Z131" s="3"/>
      <c r="AA131" s="3"/>
      <c r="AB131" s="3"/>
      <c r="AC131" s="3"/>
      <c r="AD131" s="3"/>
      <c r="AE131" s="3"/>
      <c r="AG131" s="3"/>
      <c r="AI131" s="3"/>
    </row>
    <row r="132" spans="1:35" x14ac:dyDescent="0.25">
      <c r="A132" t="s">
        <v>144</v>
      </c>
      <c r="B132" t="s">
        <v>145</v>
      </c>
      <c r="C132" t="s">
        <v>137</v>
      </c>
      <c r="D132" t="s">
        <v>98</v>
      </c>
      <c r="E132" t="s">
        <v>99</v>
      </c>
      <c r="F132" t="s">
        <v>100</v>
      </c>
      <c r="G132" t="s">
        <v>137</v>
      </c>
      <c r="H132"/>
      <c r="I132" s="2">
        <v>0</v>
      </c>
      <c r="J132" s="2">
        <v>3686400</v>
      </c>
      <c r="K132" t="s">
        <v>164</v>
      </c>
      <c r="L132" t="s">
        <v>152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Y132" s="3"/>
      <c r="Z132" s="3"/>
      <c r="AA132" s="3"/>
      <c r="AB132" s="3"/>
      <c r="AC132" s="3"/>
      <c r="AD132" s="3"/>
      <c r="AE132" s="3"/>
      <c r="AG132" s="3"/>
      <c r="AI132" s="3"/>
    </row>
    <row r="133" spans="1:35" x14ac:dyDescent="0.25">
      <c r="A133" t="s">
        <v>144</v>
      </c>
      <c r="B133" t="s">
        <v>145</v>
      </c>
      <c r="C133" t="s">
        <v>141</v>
      </c>
      <c r="D133" t="s">
        <v>98</v>
      </c>
      <c r="E133" t="s">
        <v>99</v>
      </c>
      <c r="F133" t="s">
        <v>100</v>
      </c>
      <c r="G133" t="s">
        <v>141</v>
      </c>
      <c r="H133"/>
      <c r="I133" s="2">
        <v>0</v>
      </c>
      <c r="J133" s="2">
        <v>230400</v>
      </c>
      <c r="K133" t="s">
        <v>164</v>
      </c>
      <c r="L133" t="s">
        <v>152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Y133" s="3"/>
      <c r="Z133" s="3"/>
      <c r="AA133" s="3"/>
      <c r="AB133" s="3"/>
      <c r="AC133" s="3"/>
      <c r="AD133" s="3"/>
      <c r="AE133" s="3"/>
      <c r="AG133" s="3"/>
      <c r="AI133" s="3"/>
    </row>
    <row r="134" spans="1:35" x14ac:dyDescent="0.25">
      <c r="A134" t="s">
        <v>148</v>
      </c>
      <c r="B134" t="s">
        <v>149</v>
      </c>
      <c r="C134" t="s">
        <v>97</v>
      </c>
      <c r="D134" t="s">
        <v>98</v>
      </c>
      <c r="E134" t="s">
        <v>99</v>
      </c>
      <c r="F134" t="s">
        <v>100</v>
      </c>
      <c r="G134" t="s">
        <v>97</v>
      </c>
      <c r="H134"/>
      <c r="I134" s="2">
        <v>0</v>
      </c>
      <c r="J134" s="2">
        <v>230400</v>
      </c>
      <c r="K134" t="s">
        <v>164</v>
      </c>
      <c r="L134" t="s">
        <v>152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Y134" s="3"/>
      <c r="Z134" s="3"/>
      <c r="AA134" s="3"/>
      <c r="AB134" s="3"/>
      <c r="AC134" s="3"/>
      <c r="AD134" s="3"/>
      <c r="AE134" s="3"/>
      <c r="AG134" s="3"/>
      <c r="AI134" s="3"/>
    </row>
    <row r="135" spans="1:35" x14ac:dyDescent="0.25">
      <c r="A135" t="s">
        <v>148</v>
      </c>
      <c r="B135" t="s">
        <v>149</v>
      </c>
      <c r="C135" t="s">
        <v>127</v>
      </c>
      <c r="D135" t="s">
        <v>120</v>
      </c>
      <c r="E135" t="s">
        <v>127</v>
      </c>
      <c r="F135"/>
      <c r="G135"/>
      <c r="H135"/>
      <c r="I135" s="2">
        <v>552960</v>
      </c>
      <c r="J135" s="2">
        <v>0</v>
      </c>
      <c r="K135" t="s">
        <v>164</v>
      </c>
      <c r="L135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Y135" s="3"/>
      <c r="Z135" s="3"/>
      <c r="AA135" s="3"/>
      <c r="AB135" s="3"/>
      <c r="AC135" s="3"/>
      <c r="AD135" s="3"/>
      <c r="AE135" s="3"/>
      <c r="AG135" s="3"/>
      <c r="AI135" s="3"/>
    </row>
    <row r="136" spans="1:35" x14ac:dyDescent="0.25">
      <c r="A136" t="s">
        <v>148</v>
      </c>
      <c r="B136" t="s">
        <v>149</v>
      </c>
      <c r="C136" t="s">
        <v>132</v>
      </c>
      <c r="D136" t="s">
        <v>98</v>
      </c>
      <c r="E136" t="s">
        <v>133</v>
      </c>
      <c r="F136" t="s">
        <v>132</v>
      </c>
      <c r="G136"/>
      <c r="H136"/>
      <c r="I136" s="2">
        <v>3133440</v>
      </c>
      <c r="J136" s="2">
        <v>0</v>
      </c>
      <c r="K136" t="s">
        <v>164</v>
      </c>
      <c r="L136" t="s">
        <v>152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Y136" s="3"/>
      <c r="Z136" s="3"/>
      <c r="AA136" s="3"/>
      <c r="AB136" s="3"/>
      <c r="AC136" s="3"/>
      <c r="AD136" s="3"/>
      <c r="AE136" s="3"/>
      <c r="AG136" s="3"/>
      <c r="AI136" s="3"/>
    </row>
    <row r="137" spans="1:35" x14ac:dyDescent="0.25">
      <c r="A137" t="s">
        <v>148</v>
      </c>
      <c r="B137" t="s">
        <v>149</v>
      </c>
      <c r="C137" t="s">
        <v>136</v>
      </c>
      <c r="D137" t="s">
        <v>98</v>
      </c>
      <c r="E137" t="s">
        <v>133</v>
      </c>
      <c r="F137" t="s">
        <v>136</v>
      </c>
      <c r="G137"/>
      <c r="H137"/>
      <c r="I137" s="2">
        <v>737280</v>
      </c>
      <c r="J137" s="2">
        <v>0</v>
      </c>
      <c r="K137" t="s">
        <v>164</v>
      </c>
      <c r="L137" t="s">
        <v>152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Y137" s="3"/>
      <c r="Z137" s="3"/>
      <c r="AA137" s="3"/>
      <c r="AB137" s="3"/>
      <c r="AC137" s="3"/>
      <c r="AD137" s="3"/>
      <c r="AE137" s="3"/>
      <c r="AG137" s="3"/>
      <c r="AI137" s="3"/>
    </row>
    <row r="138" spans="1:35" x14ac:dyDescent="0.25">
      <c r="A138" t="s">
        <v>148</v>
      </c>
      <c r="B138" t="s">
        <v>149</v>
      </c>
      <c r="C138" t="s">
        <v>137</v>
      </c>
      <c r="D138" t="s">
        <v>98</v>
      </c>
      <c r="E138" t="s">
        <v>99</v>
      </c>
      <c r="F138" t="s">
        <v>100</v>
      </c>
      <c r="G138" t="s">
        <v>137</v>
      </c>
      <c r="H138"/>
      <c r="I138" s="2">
        <v>0</v>
      </c>
      <c r="J138" s="2">
        <v>3686400</v>
      </c>
      <c r="K138" t="s">
        <v>164</v>
      </c>
      <c r="L138" t="s">
        <v>152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Y138" s="3"/>
      <c r="Z138" s="3"/>
      <c r="AA138" s="3"/>
      <c r="AB138" s="3"/>
      <c r="AC138" s="3"/>
      <c r="AD138" s="3"/>
      <c r="AE138" s="3"/>
      <c r="AG138" s="3"/>
      <c r="AI138" s="3"/>
    </row>
    <row r="139" spans="1:35" x14ac:dyDescent="0.25">
      <c r="A139" t="s">
        <v>148</v>
      </c>
      <c r="B139" t="s">
        <v>149</v>
      </c>
      <c r="C139" t="s">
        <v>141</v>
      </c>
      <c r="D139" t="s">
        <v>98</v>
      </c>
      <c r="E139" t="s">
        <v>99</v>
      </c>
      <c r="F139" t="s">
        <v>100</v>
      </c>
      <c r="G139" t="s">
        <v>141</v>
      </c>
      <c r="H139"/>
      <c r="I139" s="2">
        <v>0</v>
      </c>
      <c r="J139" s="2">
        <v>230400</v>
      </c>
      <c r="K139" t="s">
        <v>164</v>
      </c>
      <c r="L139" t="s">
        <v>152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Y139" s="3"/>
      <c r="Z139" s="3"/>
      <c r="AA139" s="3"/>
      <c r="AB139" s="3"/>
      <c r="AC139" s="3"/>
      <c r="AD139" s="3"/>
      <c r="AE139" s="3"/>
      <c r="AG139" s="3"/>
      <c r="AI139" s="3"/>
    </row>
    <row r="140" spans="1:35" x14ac:dyDescent="0.25">
      <c r="A140" t="s">
        <v>95</v>
      </c>
      <c r="B140" t="s">
        <v>96</v>
      </c>
      <c r="C140">
        <v>104</v>
      </c>
      <c r="D140" t="s">
        <v>98</v>
      </c>
      <c r="E140" t="s">
        <v>99</v>
      </c>
      <c r="F140" t="s">
        <v>140</v>
      </c>
      <c r="G140" t="s">
        <v>146</v>
      </c>
      <c r="H140">
        <v>104</v>
      </c>
      <c r="I140" s="2">
        <v>0</v>
      </c>
      <c r="J140" s="2">
        <v>1040000</v>
      </c>
      <c r="K140" t="s">
        <v>101</v>
      </c>
      <c r="L140" t="s">
        <v>102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Y140" s="3"/>
      <c r="Z140" s="3"/>
      <c r="AA140" s="3"/>
      <c r="AB140" s="3"/>
      <c r="AC140" s="3"/>
      <c r="AD140" s="3"/>
      <c r="AE140" s="3"/>
      <c r="AG140" s="3"/>
      <c r="AI140" s="3"/>
    </row>
    <row r="141" spans="1:35" x14ac:dyDescent="0.25">
      <c r="A141" t="s">
        <v>95</v>
      </c>
      <c r="B141" t="s">
        <v>96</v>
      </c>
      <c r="C141">
        <v>138</v>
      </c>
      <c r="D141" t="s">
        <v>98</v>
      </c>
      <c r="E141" t="s">
        <v>99</v>
      </c>
      <c r="F141" t="s">
        <v>140</v>
      </c>
      <c r="G141" t="s">
        <v>165</v>
      </c>
      <c r="H141">
        <v>138</v>
      </c>
      <c r="I141" s="2">
        <v>0</v>
      </c>
      <c r="J141" s="2">
        <v>40100000</v>
      </c>
      <c r="K141" t="s">
        <v>101</v>
      </c>
      <c r="L141" t="s">
        <v>102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Y141" s="3"/>
      <c r="Z141" s="3"/>
      <c r="AA141" s="3"/>
      <c r="AB141" s="3"/>
      <c r="AC141" s="3"/>
      <c r="AD141" s="3"/>
      <c r="AE141" s="3"/>
      <c r="AG141" s="3"/>
      <c r="AI141" s="3"/>
    </row>
    <row r="142" spans="1:35" x14ac:dyDescent="0.25">
      <c r="A142" t="s">
        <v>148</v>
      </c>
      <c r="B142" t="s">
        <v>149</v>
      </c>
      <c r="C142">
        <v>104</v>
      </c>
      <c r="D142" t="s">
        <v>98</v>
      </c>
      <c r="E142" t="s">
        <v>99</v>
      </c>
      <c r="F142" t="s">
        <v>140</v>
      </c>
      <c r="G142" t="s">
        <v>146</v>
      </c>
      <c r="H142">
        <v>104</v>
      </c>
      <c r="I142" s="2">
        <v>0</v>
      </c>
      <c r="J142" s="2">
        <v>1012000</v>
      </c>
      <c r="K142" t="s">
        <v>101</v>
      </c>
      <c r="L142" t="s">
        <v>102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Y142" s="3"/>
      <c r="Z142" s="3"/>
      <c r="AA142" s="3"/>
      <c r="AB142" s="3"/>
      <c r="AC142" s="3"/>
      <c r="AD142" s="3"/>
      <c r="AE142" s="3"/>
      <c r="AG142" s="3"/>
      <c r="AI142" s="3"/>
    </row>
    <row r="143" spans="1:35" x14ac:dyDescent="0.25">
      <c r="A143" t="s">
        <v>148</v>
      </c>
      <c r="B143" t="s">
        <v>149</v>
      </c>
      <c r="C143">
        <v>138</v>
      </c>
      <c r="D143" t="s">
        <v>98</v>
      </c>
      <c r="E143" t="s">
        <v>99</v>
      </c>
      <c r="F143" t="s">
        <v>140</v>
      </c>
      <c r="G143" t="s">
        <v>165</v>
      </c>
      <c r="H143">
        <v>138</v>
      </c>
      <c r="I143" s="2">
        <v>0</v>
      </c>
      <c r="J143" s="2">
        <v>30028000</v>
      </c>
      <c r="K143" t="s">
        <v>101</v>
      </c>
      <c r="L143" t="s">
        <v>102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Y143" s="3"/>
      <c r="Z143" s="3"/>
      <c r="AA143" s="3"/>
      <c r="AB143" s="3"/>
      <c r="AC143" s="3"/>
      <c r="AD143" s="3"/>
      <c r="AE143" s="3"/>
      <c r="AG143" s="3"/>
      <c r="AI143" s="3"/>
    </row>
    <row r="144" spans="1:35" x14ac:dyDescent="0.25">
      <c r="A144" t="s">
        <v>148</v>
      </c>
      <c r="B144" t="s">
        <v>149</v>
      </c>
      <c r="C144" t="s">
        <v>139</v>
      </c>
      <c r="D144" t="s">
        <v>98</v>
      </c>
      <c r="E144" t="s">
        <v>99</v>
      </c>
      <c r="F144" t="s">
        <v>140</v>
      </c>
      <c r="G144" t="s">
        <v>139</v>
      </c>
      <c r="H144"/>
      <c r="I144" s="2">
        <v>0</v>
      </c>
      <c r="J144" s="2">
        <v>41000</v>
      </c>
      <c r="K144" t="s">
        <v>101</v>
      </c>
      <c r="L144" t="s">
        <v>102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Y144" s="3"/>
      <c r="Z144" s="3"/>
      <c r="AA144" s="3"/>
      <c r="AB144" s="3"/>
      <c r="AC144" s="3"/>
      <c r="AD144" s="3"/>
      <c r="AE144" s="3"/>
      <c r="AG144" s="3"/>
      <c r="AI144" s="3"/>
    </row>
    <row r="145" spans="1:35" x14ac:dyDescent="0.25">
      <c r="A145" t="s">
        <v>95</v>
      </c>
      <c r="B145" t="s">
        <v>96</v>
      </c>
      <c r="C145">
        <v>201</v>
      </c>
      <c r="D145" t="s">
        <v>98</v>
      </c>
      <c r="E145" t="s">
        <v>133</v>
      </c>
      <c r="F145" t="s">
        <v>166</v>
      </c>
      <c r="G145">
        <v>201</v>
      </c>
      <c r="H145"/>
      <c r="I145" s="2">
        <v>50000</v>
      </c>
      <c r="J145" s="2">
        <v>0</v>
      </c>
      <c r="K145" t="s">
        <v>101</v>
      </c>
      <c r="L145" t="s">
        <v>102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Y145" s="3"/>
      <c r="Z145" s="3"/>
      <c r="AA145" s="3"/>
      <c r="AB145" s="3"/>
      <c r="AC145" s="3"/>
      <c r="AD145" s="3"/>
      <c r="AE145" s="3"/>
      <c r="AG145" s="3"/>
      <c r="AI145" s="3"/>
    </row>
    <row r="146" spans="1:35" x14ac:dyDescent="0.25">
      <c r="A146" t="s">
        <v>142</v>
      </c>
      <c r="B146" t="s">
        <v>143</v>
      </c>
      <c r="C146">
        <v>213</v>
      </c>
      <c r="D146" t="s">
        <v>98</v>
      </c>
      <c r="E146" t="s">
        <v>133</v>
      </c>
      <c r="F146" t="s">
        <v>166</v>
      </c>
      <c r="G146">
        <v>213</v>
      </c>
      <c r="H146"/>
      <c r="I146" s="2">
        <v>2000000</v>
      </c>
      <c r="J146" s="2">
        <v>0</v>
      </c>
      <c r="K146" t="s">
        <v>101</v>
      </c>
      <c r="L146" t="s">
        <v>102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Y146" s="3"/>
      <c r="Z146" s="3"/>
      <c r="AA146" s="3"/>
      <c r="AB146" s="3"/>
      <c r="AC146" s="3"/>
      <c r="AD146" s="3"/>
      <c r="AE146" s="3"/>
      <c r="AG146" s="3"/>
      <c r="AI146" s="3"/>
    </row>
    <row r="147" spans="1:35" x14ac:dyDescent="0.25">
      <c r="A147" t="s">
        <v>144</v>
      </c>
      <c r="B147" t="s">
        <v>145</v>
      </c>
      <c r="C147">
        <v>231</v>
      </c>
      <c r="D147" t="s">
        <v>98</v>
      </c>
      <c r="E147" t="s">
        <v>133</v>
      </c>
      <c r="F147" t="s">
        <v>166</v>
      </c>
      <c r="G147">
        <v>231</v>
      </c>
      <c r="H147"/>
      <c r="I147" s="2">
        <v>100000</v>
      </c>
      <c r="J147" s="2">
        <v>0</v>
      </c>
      <c r="K147" t="s">
        <v>101</v>
      </c>
      <c r="L147" t="s">
        <v>102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Y147" s="3"/>
      <c r="Z147" s="3"/>
      <c r="AA147" s="3"/>
      <c r="AB147" s="3"/>
      <c r="AC147" s="3"/>
      <c r="AD147" s="3"/>
      <c r="AE147" s="3"/>
      <c r="AG147" s="3"/>
      <c r="AI147" s="3"/>
    </row>
    <row r="148" spans="1:35" x14ac:dyDescent="0.25">
      <c r="A148" t="s">
        <v>148</v>
      </c>
      <c r="B148" t="s">
        <v>149</v>
      </c>
      <c r="C148">
        <v>237</v>
      </c>
      <c r="D148" t="s">
        <v>98</v>
      </c>
      <c r="E148" t="s">
        <v>133</v>
      </c>
      <c r="F148" t="s">
        <v>166</v>
      </c>
      <c r="G148">
        <v>237</v>
      </c>
      <c r="H148"/>
      <c r="I148" s="2">
        <v>188000</v>
      </c>
      <c r="J148" s="2">
        <v>0</v>
      </c>
      <c r="K148" t="s">
        <v>101</v>
      </c>
      <c r="L148" t="s">
        <v>102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Y148" s="3"/>
      <c r="Z148" s="3"/>
      <c r="AA148" s="3"/>
      <c r="AB148" s="3"/>
      <c r="AC148" s="3"/>
      <c r="AD148" s="3"/>
      <c r="AE148" s="3"/>
      <c r="AG148" s="3"/>
      <c r="AI148" s="3"/>
    </row>
    <row r="149" spans="1:35" x14ac:dyDescent="0.25">
      <c r="A149" t="s">
        <v>167</v>
      </c>
      <c r="B149" t="s">
        <v>168</v>
      </c>
      <c r="C149" t="s">
        <v>123</v>
      </c>
      <c r="D149" t="s">
        <v>120</v>
      </c>
      <c r="E149" t="s">
        <v>124</v>
      </c>
      <c r="F149" t="s">
        <v>123</v>
      </c>
      <c r="G149"/>
      <c r="H149"/>
      <c r="I149" s="2">
        <v>15990</v>
      </c>
      <c r="J149" s="2">
        <v>0</v>
      </c>
      <c r="K149" t="s">
        <v>101</v>
      </c>
      <c r="L149" t="s">
        <v>102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Y149" s="3"/>
      <c r="Z149" s="3"/>
      <c r="AA149" s="3"/>
      <c r="AB149" s="3"/>
      <c r="AC149" s="3"/>
      <c r="AD149" s="3"/>
      <c r="AE149" s="3"/>
      <c r="AG149" s="3"/>
      <c r="AI149" s="3"/>
    </row>
    <row r="150" spans="1:35" x14ac:dyDescent="0.25">
      <c r="A150" t="s">
        <v>167</v>
      </c>
      <c r="B150" t="s">
        <v>168</v>
      </c>
      <c r="C150" t="s">
        <v>125</v>
      </c>
      <c r="D150" t="s">
        <v>120</v>
      </c>
      <c r="E150" t="s">
        <v>124</v>
      </c>
      <c r="F150" t="s">
        <v>125</v>
      </c>
      <c r="G150"/>
      <c r="H150"/>
      <c r="I150" s="2">
        <v>0</v>
      </c>
      <c r="J150" s="2">
        <v>18200</v>
      </c>
      <c r="K150" t="s">
        <v>101</v>
      </c>
      <c r="L150" t="s">
        <v>102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Y150" s="3"/>
      <c r="Z150" s="3"/>
      <c r="AA150" s="3"/>
      <c r="AB150" s="3"/>
      <c r="AC150" s="3"/>
      <c r="AD150" s="3"/>
      <c r="AE150" s="3"/>
      <c r="AG150" s="3"/>
      <c r="AI150" s="3"/>
    </row>
    <row r="151" spans="1:35" x14ac:dyDescent="0.25">
      <c r="A151" t="s">
        <v>167</v>
      </c>
      <c r="B151" t="s">
        <v>168</v>
      </c>
      <c r="C151" t="s">
        <v>119</v>
      </c>
      <c r="D151" t="s">
        <v>120</v>
      </c>
      <c r="E151" t="s">
        <v>124</v>
      </c>
      <c r="F151" t="s">
        <v>119</v>
      </c>
      <c r="G151"/>
      <c r="H151"/>
      <c r="I151" s="2">
        <v>26400</v>
      </c>
      <c r="J151" s="2">
        <v>0</v>
      </c>
      <c r="K151" t="s">
        <v>101</v>
      </c>
      <c r="L151" t="s">
        <v>102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Y151" s="3"/>
      <c r="Z151" s="3"/>
      <c r="AA151" s="3"/>
      <c r="AB151" s="3"/>
      <c r="AC151" s="3"/>
      <c r="AD151" s="3"/>
      <c r="AE151" s="3"/>
      <c r="AG151" s="3"/>
      <c r="AI151" s="3"/>
    </row>
    <row r="152" spans="1:35" x14ac:dyDescent="0.25">
      <c r="A152" t="s">
        <v>167</v>
      </c>
      <c r="B152" t="s">
        <v>168</v>
      </c>
      <c r="C152" t="s">
        <v>122</v>
      </c>
      <c r="D152" t="s">
        <v>120</v>
      </c>
      <c r="E152" t="s">
        <v>124</v>
      </c>
      <c r="F152" t="s">
        <v>122</v>
      </c>
      <c r="G152"/>
      <c r="H152"/>
      <c r="I152" s="2">
        <v>0</v>
      </c>
      <c r="J152" s="2">
        <v>12800</v>
      </c>
      <c r="K152" t="s">
        <v>101</v>
      </c>
      <c r="L152" t="s">
        <v>102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Y152" s="3"/>
      <c r="Z152" s="3"/>
      <c r="AA152" s="3"/>
      <c r="AB152" s="3"/>
      <c r="AC152" s="3"/>
      <c r="AD152" s="3"/>
      <c r="AE152" s="3"/>
      <c r="AG152" s="3"/>
      <c r="AI152" s="3"/>
    </row>
    <row r="153" spans="1:35" x14ac:dyDescent="0.25">
      <c r="A153" t="s">
        <v>167</v>
      </c>
      <c r="B153" t="s">
        <v>168</v>
      </c>
      <c r="C153" t="s">
        <v>126</v>
      </c>
      <c r="D153" t="s">
        <v>120</v>
      </c>
      <c r="E153" t="s">
        <v>124</v>
      </c>
      <c r="F153" t="s">
        <v>126</v>
      </c>
      <c r="G153"/>
      <c r="H153"/>
      <c r="I153" s="2">
        <v>55000</v>
      </c>
      <c r="J153" s="2">
        <v>0</v>
      </c>
      <c r="K153" t="s">
        <v>101</v>
      </c>
      <c r="L153" t="s">
        <v>102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Y153" s="3"/>
      <c r="Z153" s="3"/>
      <c r="AA153" s="3"/>
      <c r="AB153" s="3"/>
      <c r="AC153" s="3"/>
      <c r="AD153" s="3"/>
      <c r="AE153" s="3"/>
      <c r="AG153" s="3"/>
      <c r="AI153" s="3"/>
    </row>
    <row r="154" spans="1:35" x14ac:dyDescent="0.25">
      <c r="A154" t="s">
        <v>167</v>
      </c>
      <c r="B154" t="s">
        <v>168</v>
      </c>
      <c r="C154" t="s">
        <v>128</v>
      </c>
      <c r="D154" t="s">
        <v>120</v>
      </c>
      <c r="E154" t="s">
        <v>129</v>
      </c>
      <c r="F154" t="s">
        <v>128</v>
      </c>
      <c r="G154"/>
      <c r="H154"/>
      <c r="I154" s="2">
        <v>0</v>
      </c>
      <c r="J154" s="2">
        <v>182000</v>
      </c>
      <c r="K154" t="s">
        <v>101</v>
      </c>
      <c r="L154" t="s">
        <v>102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Y154" s="3"/>
      <c r="Z154" s="3"/>
      <c r="AA154" s="3"/>
      <c r="AB154" s="3"/>
      <c r="AC154" s="3"/>
      <c r="AD154" s="3"/>
      <c r="AE154" s="3"/>
      <c r="AG154" s="3"/>
      <c r="AI154" s="3"/>
    </row>
    <row r="155" spans="1:35" x14ac:dyDescent="0.25">
      <c r="A155" t="s">
        <v>167</v>
      </c>
      <c r="B155" t="s">
        <v>168</v>
      </c>
      <c r="C155" t="s">
        <v>130</v>
      </c>
      <c r="D155" t="s">
        <v>120</v>
      </c>
      <c r="E155" t="s">
        <v>129</v>
      </c>
      <c r="F155" t="s">
        <v>130</v>
      </c>
      <c r="G155"/>
      <c r="H155"/>
      <c r="I155" s="2">
        <v>754000</v>
      </c>
      <c r="J155" s="2">
        <v>0</v>
      </c>
      <c r="K155" t="s">
        <v>101</v>
      </c>
      <c r="L155" t="s">
        <v>102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Y155" s="3"/>
      <c r="Z155" s="3"/>
      <c r="AA155" s="3"/>
      <c r="AB155" s="3"/>
      <c r="AC155" s="3"/>
      <c r="AD155" s="3"/>
      <c r="AE155" s="3"/>
      <c r="AG155" s="3"/>
      <c r="AI155" s="3"/>
    </row>
    <row r="156" spans="1:35" x14ac:dyDescent="0.25">
      <c r="A156" t="s">
        <v>167</v>
      </c>
      <c r="B156" t="s">
        <v>168</v>
      </c>
      <c r="C156" t="s">
        <v>131</v>
      </c>
      <c r="D156" t="s">
        <v>120</v>
      </c>
      <c r="E156" t="s">
        <v>124</v>
      </c>
      <c r="F156" t="s">
        <v>131</v>
      </c>
      <c r="G156"/>
      <c r="H156"/>
      <c r="I156" s="2">
        <v>0</v>
      </c>
      <c r="J156" s="2">
        <v>43000</v>
      </c>
      <c r="K156" t="s">
        <v>101</v>
      </c>
      <c r="L156" t="s">
        <v>102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Y156" s="3"/>
      <c r="Z156" s="3"/>
      <c r="AA156" s="3"/>
      <c r="AB156" s="3"/>
      <c r="AC156" s="3"/>
      <c r="AD156" s="3"/>
      <c r="AE156" s="3"/>
      <c r="AG156" s="3"/>
      <c r="AI156" s="3"/>
    </row>
  </sheetData>
  <sortState xmlns:xlrd2="http://schemas.microsoft.com/office/spreadsheetml/2017/richdata2" ref="C5:M36">
    <sortCondition ref="L5:L36"/>
  </sortState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Tab. 2 Autorisations bud.</vt:lpstr>
      <vt:lpstr>Tab. 4 Equilibre financier</vt:lpstr>
      <vt:lpstr>Donnees</vt:lpstr>
      <vt:lpstr>'Tab. 2 Autorisations bud.'!Zone_d_impression</vt:lpstr>
      <vt:lpstr>'Tab. 4 Equilibre financier'!Zone_d_impression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Pascal Robert</cp:lastModifiedBy>
  <cp:lastPrinted>2014-04-23T08:40:25Z</cp:lastPrinted>
  <dcterms:created xsi:type="dcterms:W3CDTF">2012-05-10T14:38:32Z</dcterms:created>
  <dcterms:modified xsi:type="dcterms:W3CDTF">2024-09-18T08:35:10Z</dcterms:modified>
</cp:coreProperties>
</file>